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현재_통합_문서" defaultThemeVersion="166925"/>
  <mc:AlternateContent xmlns:mc="http://schemas.openxmlformats.org/markup-compatibility/2006">
    <mc:Choice Requires="x15">
      <x15ac:absPath xmlns:x15ac="http://schemas.microsoft.com/office/spreadsheetml/2010/11/ac" url="C:\xDCF_US\"/>
    </mc:Choice>
  </mc:AlternateContent>
  <xr:revisionPtr revIDLastSave="0" documentId="8_{9F58A599-96D5-4104-B8AE-4D2B4E5D26A5}" xr6:coauthVersionLast="47" xr6:coauthVersionMax="47" xr10:uidLastSave="{00000000-0000-0000-0000-000000000000}"/>
  <bookViews>
    <workbookView xWindow="-120" yWindow="-120" windowWidth="15600" windowHeight="11040" xr2:uid="{053F02E8-2BDB-475C-90B5-3EFADA020B94}"/>
  </bookViews>
  <sheets>
    <sheet name="BI" sheetId="829" r:id="rId1"/>
    <sheet name="WACC" sheetId="828" r:id="rId2"/>
    <sheet name="PL" sheetId="2" r:id="rId3"/>
    <sheet name="BS" sheetId="3" r:id="rId4"/>
    <sheet name="Data" sheetId="830" r:id="rId5"/>
    <sheet name="PL_A" sheetId="831" r:id="rId6"/>
    <sheet name="BS_A" sheetId="832" r:id="rId7"/>
    <sheet name="PL_F" sheetId="833" r:id="rId8"/>
    <sheet name="BS_F" sheetId="834" r:id="rId9"/>
    <sheet name="DCF &gt;&gt;&gt;" sheetId="835" r:id="rId10"/>
    <sheet name="Revenue" sheetId="836" r:id="rId11"/>
    <sheet name="COGS" sheetId="839" r:id="rId12"/>
    <sheet name="SGA" sheetId="848" r:id="rId13"/>
    <sheet name="NO" sheetId="856" r:id="rId14"/>
    <sheet name="Est_PL" sheetId="857" r:id="rId15"/>
    <sheet name="Report_Est_PL" sheetId="858" r:id="rId16"/>
    <sheet name="TAX" sheetId="859" r:id="rId17"/>
    <sheet name="NOA" sheetId="860" r:id="rId18"/>
    <sheet name="WC" sheetId="861" r:id="rId19"/>
    <sheet name="OAL" sheetId="866" r:id="rId20"/>
    <sheet name="FA" sheetId="867" r:id="rId21"/>
    <sheet name="IBD" sheetId="868" r:id="rId22"/>
    <sheet name="EQU" sheetId="869" r:id="rId23"/>
    <sheet name="Est_BS" sheetId="870" r:id="rId24"/>
    <sheet name="Report_Est_BS" sheetId="871" r:id="rId25"/>
    <sheet name="DCF" sheetId="872" r:id="rId26"/>
    <sheet name="Report_DCF" sheetId="873" r:id="rId27"/>
  </sheets>
  <definedNames>
    <definedName name="_xlnm._FilterDatabase" localSheetId="11" hidden="1">COGS!#REF!</definedName>
    <definedName name="_xlnm._FilterDatabase" localSheetId="22" hidden="1">EQU!#REF!</definedName>
    <definedName name="_xlnm._FilterDatabase" localSheetId="20" hidden="1">FA!#REF!</definedName>
    <definedName name="_xlnm._FilterDatabase" localSheetId="21" hidden="1">IBD!#REF!</definedName>
    <definedName name="_xlnm._FilterDatabase" localSheetId="13" hidden="1">NO!#REF!</definedName>
    <definedName name="_xlnm._FilterDatabase" localSheetId="17" hidden="1">NOA!#REF!</definedName>
    <definedName name="_xlnm._FilterDatabase" localSheetId="19" hidden="1">OAL!#REF!</definedName>
    <definedName name="_xlnm._FilterDatabase" localSheetId="10" hidden="1">Revenue!#REF!</definedName>
    <definedName name="_xlnm._FilterDatabase" localSheetId="12" hidden="1">SGA!#REF!</definedName>
    <definedName name="_xlnm._FilterDatabase" localSheetId="18" hidden="1">WC!#REF!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3" i="873" l="1"/>
  <c r="C34" i="873"/>
  <c r="D34" i="873"/>
  <c r="E34" i="873"/>
  <c r="C35" i="873"/>
  <c r="D35" i="873"/>
  <c r="E35" i="873"/>
  <c r="C36" i="873"/>
  <c r="D36" i="873"/>
  <c r="E36" i="873"/>
  <c r="B11" i="828"/>
  <c r="G19" i="873"/>
  <c r="G18" i="873"/>
  <c r="B5" i="873"/>
  <c r="C5" i="873"/>
  <c r="D5" i="873"/>
  <c r="E5" i="873"/>
  <c r="F5" i="873"/>
  <c r="B52" i="872"/>
  <c r="B53" i="872" s="1"/>
  <c r="B36" i="873" s="1"/>
  <c r="I25" i="872"/>
  <c r="I26" i="872" s="1"/>
  <c r="F13" i="872"/>
  <c r="G13" i="872"/>
  <c r="H13" i="872"/>
  <c r="H9" i="872"/>
  <c r="J41" i="871"/>
  <c r="I41" i="871"/>
  <c r="M28" i="870"/>
  <c r="M41" i="871" s="1"/>
  <c r="L28" i="870"/>
  <c r="L41" i="871" s="1"/>
  <c r="K28" i="870"/>
  <c r="K41" i="871" s="1"/>
  <c r="J28" i="870"/>
  <c r="I28" i="870"/>
  <c r="M27" i="870"/>
  <c r="M40" i="871" s="1"/>
  <c r="L27" i="870"/>
  <c r="L40" i="871" s="1"/>
  <c r="K27" i="870"/>
  <c r="K40" i="871" s="1"/>
  <c r="J27" i="870"/>
  <c r="J40" i="871" s="1"/>
  <c r="I27" i="870"/>
  <c r="I40" i="871" s="1"/>
  <c r="M25" i="870"/>
  <c r="M37" i="871" s="1"/>
  <c r="L25" i="870"/>
  <c r="L37" i="871" s="1"/>
  <c r="K25" i="870"/>
  <c r="K37" i="871" s="1"/>
  <c r="J25" i="870"/>
  <c r="J37" i="871" s="1"/>
  <c r="I25" i="870"/>
  <c r="I37" i="871" s="1"/>
  <c r="M19" i="870"/>
  <c r="M28" i="871" s="1"/>
  <c r="L19" i="870"/>
  <c r="L28" i="871" s="1"/>
  <c r="K19" i="870"/>
  <c r="K28" i="871" s="1"/>
  <c r="J19" i="870"/>
  <c r="J28" i="871" s="1"/>
  <c r="I19" i="870"/>
  <c r="I28" i="871" s="1"/>
  <c r="M18" i="870"/>
  <c r="M26" i="871" s="1"/>
  <c r="L18" i="870"/>
  <c r="L26" i="871" s="1"/>
  <c r="K18" i="870"/>
  <c r="K26" i="871" s="1"/>
  <c r="J18" i="870"/>
  <c r="J26" i="871" s="1"/>
  <c r="I18" i="870"/>
  <c r="I26" i="871" s="1"/>
  <c r="M17" i="870"/>
  <c r="M25" i="871" s="1"/>
  <c r="L17" i="870"/>
  <c r="L25" i="871" s="1"/>
  <c r="K17" i="870"/>
  <c r="K25" i="871" s="1"/>
  <c r="J17" i="870"/>
  <c r="J24" i="871" s="1"/>
  <c r="I17" i="870"/>
  <c r="I25" i="871" s="1"/>
  <c r="M16" i="870"/>
  <c r="M23" i="871" s="1"/>
  <c r="L16" i="870"/>
  <c r="L23" i="871" s="1"/>
  <c r="K16" i="870"/>
  <c r="K23" i="871" s="1"/>
  <c r="J16" i="870"/>
  <c r="J23" i="871" s="1"/>
  <c r="I16" i="870"/>
  <c r="I23" i="871" s="1"/>
  <c r="M15" i="870"/>
  <c r="M22" i="871" s="1"/>
  <c r="L15" i="870"/>
  <c r="K15" i="870"/>
  <c r="K22" i="871" s="1"/>
  <c r="J15" i="870"/>
  <c r="J22" i="871" s="1"/>
  <c r="I15" i="870"/>
  <c r="M14" i="870"/>
  <c r="M20" i="871" s="1"/>
  <c r="L14" i="870"/>
  <c r="L20" i="871" s="1"/>
  <c r="K14" i="870"/>
  <c r="J14" i="870"/>
  <c r="J20" i="871" s="1"/>
  <c r="I14" i="870"/>
  <c r="I20" i="871" s="1"/>
  <c r="M10" i="870"/>
  <c r="M13" i="871" s="1"/>
  <c r="L10" i="870"/>
  <c r="L13" i="871" s="1"/>
  <c r="K10" i="870"/>
  <c r="K13" i="871" s="1"/>
  <c r="J10" i="870"/>
  <c r="J13" i="871" s="1"/>
  <c r="I10" i="870"/>
  <c r="I13" i="871" s="1"/>
  <c r="M9" i="870"/>
  <c r="M12" i="871" s="1"/>
  <c r="L9" i="870"/>
  <c r="L12" i="871" s="1"/>
  <c r="K9" i="870"/>
  <c r="K12" i="871" s="1"/>
  <c r="J9" i="870"/>
  <c r="J12" i="871" s="1"/>
  <c r="I9" i="870"/>
  <c r="I12" i="871" s="1"/>
  <c r="M5" i="870"/>
  <c r="M8" i="871" s="1"/>
  <c r="L5" i="870"/>
  <c r="K5" i="870"/>
  <c r="K8" i="871" s="1"/>
  <c r="J5" i="870"/>
  <c r="J8" i="871" s="1"/>
  <c r="I5" i="870"/>
  <c r="I8" i="871" s="1"/>
  <c r="I6" i="869"/>
  <c r="J6" i="869"/>
  <c r="K6" i="869"/>
  <c r="L6" i="869"/>
  <c r="M6" i="869"/>
  <c r="H5" i="869"/>
  <c r="H6" i="869" s="1"/>
  <c r="G5" i="869"/>
  <c r="G6" i="869" s="1"/>
  <c r="F5" i="869"/>
  <c r="F6" i="869" s="1"/>
  <c r="I8" i="868"/>
  <c r="J8" i="868"/>
  <c r="K8" i="868"/>
  <c r="L8" i="868"/>
  <c r="M8" i="868"/>
  <c r="F7" i="868"/>
  <c r="G7" i="868"/>
  <c r="H7" i="868"/>
  <c r="I7" i="868"/>
  <c r="J7" i="868"/>
  <c r="K7" i="868"/>
  <c r="K9" i="868" s="1"/>
  <c r="L7" i="868"/>
  <c r="M7" i="868"/>
  <c r="H6" i="868"/>
  <c r="B46" i="873" s="1"/>
  <c r="G6" i="868"/>
  <c r="G27" i="870" s="1"/>
  <c r="G40" i="871" s="1"/>
  <c r="F6" i="868"/>
  <c r="H5" i="868"/>
  <c r="G5" i="868"/>
  <c r="F5" i="868"/>
  <c r="F25" i="870" s="1"/>
  <c r="F37" i="871" s="1"/>
  <c r="I11" i="867"/>
  <c r="J11" i="867"/>
  <c r="K11" i="867"/>
  <c r="L11" i="867"/>
  <c r="M11" i="867"/>
  <c r="H10" i="867"/>
  <c r="H19" i="870" s="1"/>
  <c r="G10" i="867"/>
  <c r="G19" i="870" s="1"/>
  <c r="F10" i="867"/>
  <c r="F19" i="870" s="1"/>
  <c r="H9" i="867"/>
  <c r="H18" i="870" s="1"/>
  <c r="H26" i="871" s="1"/>
  <c r="G9" i="867"/>
  <c r="G18" i="870" s="1"/>
  <c r="G26" i="871" s="1"/>
  <c r="F9" i="867"/>
  <c r="F18" i="870" s="1"/>
  <c r="F26" i="871" s="1"/>
  <c r="H8" i="867"/>
  <c r="H17" i="870" s="1"/>
  <c r="H25" i="871" s="1"/>
  <c r="G8" i="867"/>
  <c r="G17" i="870" s="1"/>
  <c r="F8" i="867"/>
  <c r="F17" i="870" s="1"/>
  <c r="H7" i="867"/>
  <c r="H16" i="870" s="1"/>
  <c r="H23" i="871" s="1"/>
  <c r="G7" i="867"/>
  <c r="G16" i="870" s="1"/>
  <c r="G23" i="871" s="1"/>
  <c r="F7" i="867"/>
  <c r="F16" i="870" s="1"/>
  <c r="F23" i="871" s="1"/>
  <c r="H6" i="867"/>
  <c r="G6" i="867"/>
  <c r="G15" i="870" s="1"/>
  <c r="F6" i="867"/>
  <c r="F15" i="870" s="1"/>
  <c r="H5" i="867"/>
  <c r="H14" i="870" s="1"/>
  <c r="G5" i="867"/>
  <c r="G14" i="870" s="1"/>
  <c r="F5" i="867"/>
  <c r="F14" i="870" s="1"/>
  <c r="H12" i="866"/>
  <c r="M12" i="866" s="1"/>
  <c r="M26" i="870" s="1"/>
  <c r="G12" i="866"/>
  <c r="G26" i="870" s="1"/>
  <c r="F12" i="866"/>
  <c r="F26" i="870" s="1"/>
  <c r="F39" i="871" s="1"/>
  <c r="H11" i="866"/>
  <c r="K11" i="866" s="1"/>
  <c r="K24" i="870" s="1"/>
  <c r="K36" i="871" s="1"/>
  <c r="G11" i="866"/>
  <c r="G24" i="870" s="1"/>
  <c r="G36" i="871" s="1"/>
  <c r="F11" i="866"/>
  <c r="F24" i="870" s="1"/>
  <c r="F36" i="871" s="1"/>
  <c r="H10" i="866"/>
  <c r="I10" i="866" s="1"/>
  <c r="I23" i="870" s="1"/>
  <c r="I35" i="871" s="1"/>
  <c r="G10" i="866"/>
  <c r="G23" i="870" s="1"/>
  <c r="G35" i="871" s="1"/>
  <c r="F10" i="866"/>
  <c r="H9" i="866"/>
  <c r="H21" i="870" s="1"/>
  <c r="H31" i="871" s="1"/>
  <c r="G9" i="866"/>
  <c r="G21" i="870" s="1"/>
  <c r="G31" i="871" s="1"/>
  <c r="F9" i="866"/>
  <c r="F21" i="870" s="1"/>
  <c r="F31" i="871" s="1"/>
  <c r="H8" i="866"/>
  <c r="H20" i="870" s="1"/>
  <c r="G8" i="866"/>
  <c r="G20" i="870" s="1"/>
  <c r="F8" i="866"/>
  <c r="F20" i="870" s="1"/>
  <c r="F30" i="871" s="1"/>
  <c r="H7" i="866"/>
  <c r="I7" i="866" s="1"/>
  <c r="I11" i="870" s="1"/>
  <c r="I14" i="871" s="1"/>
  <c r="G7" i="866"/>
  <c r="G11" i="870" s="1"/>
  <c r="G14" i="871" s="1"/>
  <c r="F7" i="866"/>
  <c r="F11" i="870" s="1"/>
  <c r="F14" i="871" s="1"/>
  <c r="H6" i="866"/>
  <c r="K6" i="866" s="1"/>
  <c r="K8" i="870" s="1"/>
  <c r="K11" i="871" s="1"/>
  <c r="G6" i="866"/>
  <c r="G8" i="870" s="1"/>
  <c r="G11" i="871" s="1"/>
  <c r="F6" i="866"/>
  <c r="F8" i="870" s="1"/>
  <c r="F11" i="871" s="1"/>
  <c r="H5" i="866"/>
  <c r="H7" i="870" s="1"/>
  <c r="H10" i="871" s="1"/>
  <c r="G5" i="866"/>
  <c r="G7" i="870" s="1"/>
  <c r="G10" i="871" s="1"/>
  <c r="F5" i="866"/>
  <c r="F7" i="870" s="1"/>
  <c r="F10" i="871" s="1"/>
  <c r="F25" i="861"/>
  <c r="G25" i="861"/>
  <c r="H25" i="861"/>
  <c r="F22" i="861"/>
  <c r="G22" i="861"/>
  <c r="H22" i="861"/>
  <c r="F19" i="861"/>
  <c r="G19" i="861"/>
  <c r="H19" i="861"/>
  <c r="F16" i="861"/>
  <c r="G16" i="861"/>
  <c r="H16" i="861"/>
  <c r="H8" i="861"/>
  <c r="H10" i="861" s="1"/>
  <c r="G8" i="861"/>
  <c r="G10" i="861" s="1"/>
  <c r="F8" i="861"/>
  <c r="F10" i="861" s="1"/>
  <c r="H7" i="861"/>
  <c r="H13" i="870" s="1"/>
  <c r="H17" i="871" s="1"/>
  <c r="G7" i="861"/>
  <c r="G13" i="870" s="1"/>
  <c r="G17" i="871" s="1"/>
  <c r="F7" i="861"/>
  <c r="F13" i="870" s="1"/>
  <c r="F17" i="871" s="1"/>
  <c r="H6" i="861"/>
  <c r="H12" i="870" s="1"/>
  <c r="G6" i="861"/>
  <c r="G12" i="870" s="1"/>
  <c r="F6" i="861"/>
  <c r="F12" i="870" s="1"/>
  <c r="F16" i="871" s="1"/>
  <c r="H5" i="861"/>
  <c r="H6" i="870" s="1"/>
  <c r="H9" i="871" s="1"/>
  <c r="G5" i="861"/>
  <c r="G6" i="870" s="1"/>
  <c r="G9" i="871" s="1"/>
  <c r="F5" i="861"/>
  <c r="F6" i="870" s="1"/>
  <c r="F9" i="871" s="1"/>
  <c r="I8" i="860"/>
  <c r="J8" i="860"/>
  <c r="K8" i="860"/>
  <c r="L8" i="860"/>
  <c r="M8" i="860"/>
  <c r="H7" i="860"/>
  <c r="H10" i="870" s="1"/>
  <c r="H13" i="871" s="1"/>
  <c r="G7" i="860"/>
  <c r="G10" i="870" s="1"/>
  <c r="G13" i="871" s="1"/>
  <c r="F7" i="860"/>
  <c r="F10" i="870" s="1"/>
  <c r="F13" i="871" s="1"/>
  <c r="H6" i="860"/>
  <c r="B42" i="873" s="1"/>
  <c r="G6" i="860"/>
  <c r="G9" i="870" s="1"/>
  <c r="G12" i="871" s="1"/>
  <c r="F6" i="860"/>
  <c r="F9" i="870" s="1"/>
  <c r="F12" i="871" s="1"/>
  <c r="H5" i="860"/>
  <c r="B41" i="873" s="1"/>
  <c r="G5" i="860"/>
  <c r="G5" i="870" s="1"/>
  <c r="F5" i="860"/>
  <c r="F5" i="870" s="1"/>
  <c r="F8" i="871" s="1"/>
  <c r="F8" i="859"/>
  <c r="G8" i="859"/>
  <c r="I8" i="859"/>
  <c r="J8" i="859"/>
  <c r="K8" i="859"/>
  <c r="L8" i="859"/>
  <c r="M8" i="859"/>
  <c r="M35" i="857"/>
  <c r="L35" i="857"/>
  <c r="L39" i="858" s="1"/>
  <c r="K35" i="857"/>
  <c r="K39" i="858" s="1"/>
  <c r="J35" i="857"/>
  <c r="J39" i="858" s="1"/>
  <c r="I35" i="857"/>
  <c r="K17" i="857"/>
  <c r="K20" i="858" s="1"/>
  <c r="J17" i="857"/>
  <c r="J20" i="858" s="1"/>
  <c r="I6" i="856"/>
  <c r="J6" i="856"/>
  <c r="K6" i="856"/>
  <c r="L6" i="856"/>
  <c r="M6" i="856"/>
  <c r="H5" i="856"/>
  <c r="H6" i="856" s="1"/>
  <c r="G5" i="856"/>
  <c r="F5" i="856"/>
  <c r="F6" i="856" s="1"/>
  <c r="I22" i="848"/>
  <c r="I19" i="857" s="1"/>
  <c r="I22" i="858" s="1"/>
  <c r="J22" i="848"/>
  <c r="J19" i="857" s="1"/>
  <c r="J22" i="858" s="1"/>
  <c r="K22" i="848"/>
  <c r="K19" i="857" s="1"/>
  <c r="K22" i="858" s="1"/>
  <c r="L22" i="848"/>
  <c r="L19" i="857" s="1"/>
  <c r="L22" i="858" s="1"/>
  <c r="M22" i="848"/>
  <c r="M19" i="857" s="1"/>
  <c r="M22" i="858" s="1"/>
  <c r="I21" i="848"/>
  <c r="I18" i="857" s="1"/>
  <c r="I21" i="858" s="1"/>
  <c r="J21" i="848"/>
  <c r="J18" i="857" s="1"/>
  <c r="J21" i="858" s="1"/>
  <c r="K21" i="848"/>
  <c r="K18" i="857" s="1"/>
  <c r="K21" i="858" s="1"/>
  <c r="L21" i="848"/>
  <c r="L18" i="857" s="1"/>
  <c r="L21" i="858" s="1"/>
  <c r="M21" i="848"/>
  <c r="M18" i="857" s="1"/>
  <c r="M21" i="858" s="1"/>
  <c r="I20" i="848"/>
  <c r="I17" i="857" s="1"/>
  <c r="I20" i="858" s="1"/>
  <c r="J20" i="848"/>
  <c r="K20" i="848"/>
  <c r="L20" i="848"/>
  <c r="L17" i="857" s="1"/>
  <c r="L20" i="858" s="1"/>
  <c r="M20" i="848"/>
  <c r="M17" i="857" s="1"/>
  <c r="M20" i="858" s="1"/>
  <c r="I19" i="848"/>
  <c r="J19" i="848"/>
  <c r="K19" i="848"/>
  <c r="L19" i="848"/>
  <c r="L16" i="857" s="1"/>
  <c r="M19" i="848"/>
  <c r="F108" i="848"/>
  <c r="F28" i="848" s="1"/>
  <c r="G108" i="848"/>
  <c r="H108" i="848"/>
  <c r="F117" i="848"/>
  <c r="F130" i="848" s="1"/>
  <c r="G117" i="848"/>
  <c r="G130" i="848" s="1"/>
  <c r="H117" i="848"/>
  <c r="H130" i="848" s="1"/>
  <c r="I120" i="848"/>
  <c r="J120" i="848"/>
  <c r="K120" i="848"/>
  <c r="L120" i="848"/>
  <c r="M120" i="848"/>
  <c r="E125" i="848"/>
  <c r="E126" i="848"/>
  <c r="E127" i="848"/>
  <c r="E128" i="848"/>
  <c r="E129" i="848"/>
  <c r="F88" i="848"/>
  <c r="F24" i="848" s="1"/>
  <c r="F21" i="857" s="1"/>
  <c r="F24" i="858" s="1"/>
  <c r="G88" i="848"/>
  <c r="G24" i="848" s="1"/>
  <c r="H88" i="848"/>
  <c r="H24" i="848" s="1"/>
  <c r="H21" i="857" s="1"/>
  <c r="H24" i="858" s="1"/>
  <c r="F89" i="848"/>
  <c r="F25" i="848" s="1"/>
  <c r="F22" i="857" s="1"/>
  <c r="F25" i="858" s="1"/>
  <c r="G89" i="848"/>
  <c r="G25" i="848" s="1"/>
  <c r="G22" i="857" s="1"/>
  <c r="G25" i="858" s="1"/>
  <c r="H89" i="848"/>
  <c r="F90" i="848"/>
  <c r="F26" i="848" s="1"/>
  <c r="F23" i="857" s="1"/>
  <c r="F26" i="858" s="1"/>
  <c r="G90" i="848"/>
  <c r="G26" i="848" s="1"/>
  <c r="G23" i="857" s="1"/>
  <c r="G26" i="858" s="1"/>
  <c r="H90" i="848"/>
  <c r="I90" i="848"/>
  <c r="I26" i="848" s="1"/>
  <c r="I23" i="857" s="1"/>
  <c r="I26" i="858" s="1"/>
  <c r="F91" i="848"/>
  <c r="F27" i="848" s="1"/>
  <c r="F24" i="857" s="1"/>
  <c r="F27" i="858" s="1"/>
  <c r="G91" i="848"/>
  <c r="G27" i="848" s="1"/>
  <c r="G24" i="857" s="1"/>
  <c r="G27" i="858" s="1"/>
  <c r="H91" i="848"/>
  <c r="I91" i="848" s="1"/>
  <c r="I27" i="848" s="1"/>
  <c r="I24" i="857" s="1"/>
  <c r="I27" i="858" s="1"/>
  <c r="F92" i="848"/>
  <c r="F29" i="848" s="1"/>
  <c r="F26" i="857" s="1"/>
  <c r="F29" i="858" s="1"/>
  <c r="G92" i="848"/>
  <c r="G29" i="848" s="1"/>
  <c r="G26" i="857" s="1"/>
  <c r="G29" i="858" s="1"/>
  <c r="H92" i="848"/>
  <c r="I92" i="848" s="1"/>
  <c r="I29" i="848" s="1"/>
  <c r="I26" i="857" s="1"/>
  <c r="I29" i="858" s="1"/>
  <c r="F93" i="848"/>
  <c r="F30" i="848" s="1"/>
  <c r="F27" i="857" s="1"/>
  <c r="F30" i="858" s="1"/>
  <c r="G93" i="848"/>
  <c r="G30" i="848" s="1"/>
  <c r="G27" i="857" s="1"/>
  <c r="G30" i="858" s="1"/>
  <c r="H93" i="848"/>
  <c r="I93" i="848" s="1"/>
  <c r="I30" i="848" s="1"/>
  <c r="I27" i="857" s="1"/>
  <c r="I30" i="858" s="1"/>
  <c r="F94" i="848"/>
  <c r="F31" i="848" s="1"/>
  <c r="F28" i="857" s="1"/>
  <c r="F31" i="858" s="1"/>
  <c r="G94" i="848"/>
  <c r="G31" i="848" s="1"/>
  <c r="G28" i="857" s="1"/>
  <c r="G31" i="858" s="1"/>
  <c r="H94" i="848"/>
  <c r="I94" i="848" s="1"/>
  <c r="I31" i="848" s="1"/>
  <c r="I28" i="857" s="1"/>
  <c r="I31" i="858" s="1"/>
  <c r="F95" i="848"/>
  <c r="F32" i="848" s="1"/>
  <c r="F29" i="857" s="1"/>
  <c r="F32" i="858" s="1"/>
  <c r="G95" i="848"/>
  <c r="G32" i="848" s="1"/>
  <c r="G29" i="857" s="1"/>
  <c r="G32" i="858" s="1"/>
  <c r="H95" i="848"/>
  <c r="I95" i="848" s="1"/>
  <c r="J95" i="848" s="1"/>
  <c r="F96" i="848"/>
  <c r="F33" i="848" s="1"/>
  <c r="F30" i="857" s="1"/>
  <c r="F33" i="858" s="1"/>
  <c r="G96" i="848"/>
  <c r="G33" i="848" s="1"/>
  <c r="G30" i="857" s="1"/>
  <c r="G33" i="858" s="1"/>
  <c r="H96" i="848"/>
  <c r="H33" i="848" s="1"/>
  <c r="H30" i="857" s="1"/>
  <c r="H33" i="858" s="1"/>
  <c r="F97" i="848"/>
  <c r="F34" i="848" s="1"/>
  <c r="F31" i="857" s="1"/>
  <c r="F34" i="858" s="1"/>
  <c r="G97" i="848"/>
  <c r="G34" i="848" s="1"/>
  <c r="G31" i="857" s="1"/>
  <c r="G34" i="858" s="1"/>
  <c r="H97" i="848"/>
  <c r="I97" i="848" s="1"/>
  <c r="F98" i="848"/>
  <c r="F35" i="848" s="1"/>
  <c r="F32" i="857" s="1"/>
  <c r="F35" i="858" s="1"/>
  <c r="G98" i="848"/>
  <c r="G35" i="848" s="1"/>
  <c r="G32" i="857" s="1"/>
  <c r="G35" i="858" s="1"/>
  <c r="H98" i="848"/>
  <c r="H35" i="848" s="1"/>
  <c r="H32" i="857" s="1"/>
  <c r="H35" i="858" s="1"/>
  <c r="F99" i="848"/>
  <c r="F36" i="848" s="1"/>
  <c r="F33" i="857" s="1"/>
  <c r="F36" i="858" s="1"/>
  <c r="G99" i="848"/>
  <c r="G36" i="848" s="1"/>
  <c r="G33" i="857" s="1"/>
  <c r="G36" i="858" s="1"/>
  <c r="H99" i="848"/>
  <c r="I99" i="848" s="1"/>
  <c r="I36" i="848" s="1"/>
  <c r="I33" i="857" s="1"/>
  <c r="I36" i="858" s="1"/>
  <c r="F100" i="848"/>
  <c r="F37" i="848" s="1"/>
  <c r="F34" i="857" s="1"/>
  <c r="F37" i="858" s="1"/>
  <c r="G100" i="848"/>
  <c r="G37" i="848" s="1"/>
  <c r="G34" i="857" s="1"/>
  <c r="G37" i="858" s="1"/>
  <c r="H100" i="848"/>
  <c r="I100" i="848" s="1"/>
  <c r="E102" i="848"/>
  <c r="I102" i="848"/>
  <c r="J102" i="848"/>
  <c r="K102" i="848"/>
  <c r="L102" i="848"/>
  <c r="M102" i="848"/>
  <c r="F75" i="848"/>
  <c r="F76" i="848" s="1"/>
  <c r="G75" i="848"/>
  <c r="G76" i="848" s="1"/>
  <c r="H75" i="848"/>
  <c r="H76" i="848" s="1"/>
  <c r="F82" i="848"/>
  <c r="F23" i="848" s="1"/>
  <c r="F7" i="848" s="1"/>
  <c r="G82" i="848"/>
  <c r="G23" i="848" s="1"/>
  <c r="G7" i="848" s="1"/>
  <c r="H82" i="848"/>
  <c r="H23" i="848" s="1"/>
  <c r="F44" i="848"/>
  <c r="F19" i="848" s="1"/>
  <c r="G44" i="848"/>
  <c r="G19" i="848" s="1"/>
  <c r="H44" i="848"/>
  <c r="H19" i="848" s="1"/>
  <c r="F45" i="848"/>
  <c r="F20" i="848" s="1"/>
  <c r="F17" i="857" s="1"/>
  <c r="F20" i="858" s="1"/>
  <c r="G45" i="848"/>
  <c r="H45" i="848"/>
  <c r="H20" i="848" s="1"/>
  <c r="H17" i="857" s="1"/>
  <c r="H20" i="858" s="1"/>
  <c r="F46" i="848"/>
  <c r="F21" i="848" s="1"/>
  <c r="F18" i="857" s="1"/>
  <c r="F21" i="858" s="1"/>
  <c r="G46" i="848"/>
  <c r="G21" i="848" s="1"/>
  <c r="G18" i="857" s="1"/>
  <c r="G21" i="858" s="1"/>
  <c r="H46" i="848"/>
  <c r="H21" i="848" s="1"/>
  <c r="H18" i="857" s="1"/>
  <c r="H21" i="858" s="1"/>
  <c r="F47" i="848"/>
  <c r="F22" i="848" s="1"/>
  <c r="F19" i="857" s="1"/>
  <c r="F22" i="858" s="1"/>
  <c r="G47" i="848"/>
  <c r="G22" i="848" s="1"/>
  <c r="G19" i="857" s="1"/>
  <c r="G22" i="858" s="1"/>
  <c r="H47" i="848"/>
  <c r="H22" i="848" s="1"/>
  <c r="H19" i="857" s="1"/>
  <c r="H22" i="858" s="1"/>
  <c r="I48" i="848"/>
  <c r="J48" i="848"/>
  <c r="K48" i="848"/>
  <c r="L48" i="848"/>
  <c r="M48" i="848"/>
  <c r="F56" i="848"/>
  <c r="G56" i="848"/>
  <c r="H56" i="848"/>
  <c r="I56" i="848" s="1"/>
  <c r="I57" i="848"/>
  <c r="J57" i="848"/>
  <c r="K57" i="848"/>
  <c r="L57" i="848"/>
  <c r="M57" i="848"/>
  <c r="F62" i="848"/>
  <c r="G62" i="848"/>
  <c r="H62" i="848"/>
  <c r="I62" i="848" s="1"/>
  <c r="F64" i="848"/>
  <c r="G64" i="848"/>
  <c r="H64" i="848"/>
  <c r="I64" i="848" s="1"/>
  <c r="J64" i="848" s="1"/>
  <c r="K64" i="848" s="1"/>
  <c r="L64" i="848" s="1"/>
  <c r="M64" i="848" s="1"/>
  <c r="F66" i="848"/>
  <c r="G66" i="848"/>
  <c r="H66" i="848"/>
  <c r="I66" i="848" s="1"/>
  <c r="J66" i="848" s="1"/>
  <c r="K66" i="848" s="1"/>
  <c r="L66" i="848" s="1"/>
  <c r="M66" i="848" s="1"/>
  <c r="F68" i="848"/>
  <c r="G68" i="848"/>
  <c r="H68" i="848"/>
  <c r="I68" i="848" s="1"/>
  <c r="J68" i="848" s="1"/>
  <c r="K68" i="848" s="1"/>
  <c r="L68" i="848" s="1"/>
  <c r="M68" i="848" s="1"/>
  <c r="F69" i="848"/>
  <c r="G69" i="848"/>
  <c r="H69" i="848"/>
  <c r="I20" i="839"/>
  <c r="I8" i="857" s="1"/>
  <c r="I10" i="858" s="1"/>
  <c r="J20" i="839"/>
  <c r="J8" i="857" s="1"/>
  <c r="J10" i="858" s="1"/>
  <c r="K20" i="839"/>
  <c r="K8" i="857" s="1"/>
  <c r="L20" i="839"/>
  <c r="L8" i="857" s="1"/>
  <c r="L10" i="858" s="1"/>
  <c r="M20" i="839"/>
  <c r="M8" i="857" s="1"/>
  <c r="M10" i="858" s="1"/>
  <c r="I19" i="839"/>
  <c r="J19" i="839"/>
  <c r="K19" i="839"/>
  <c r="K7" i="857" s="1"/>
  <c r="K9" i="858" s="1"/>
  <c r="L19" i="839"/>
  <c r="L7" i="857" s="1"/>
  <c r="L9" i="858" s="1"/>
  <c r="M19" i="839"/>
  <c r="M7" i="857" s="1"/>
  <c r="F87" i="839"/>
  <c r="F22" i="839" s="1"/>
  <c r="G87" i="839"/>
  <c r="G22" i="839" s="1"/>
  <c r="H87" i="839"/>
  <c r="H22" i="839" s="1"/>
  <c r="F88" i="839"/>
  <c r="F27" i="839" s="1"/>
  <c r="F15" i="857" s="1"/>
  <c r="F17" i="858" s="1"/>
  <c r="G88" i="839"/>
  <c r="G27" i="839" s="1"/>
  <c r="G15" i="857" s="1"/>
  <c r="G17" i="858" s="1"/>
  <c r="H88" i="839"/>
  <c r="H27" i="839" s="1"/>
  <c r="H15" i="857" s="1"/>
  <c r="H17" i="858" s="1"/>
  <c r="F89" i="839"/>
  <c r="F97" i="839"/>
  <c r="F110" i="839" s="1"/>
  <c r="G97" i="839"/>
  <c r="G110" i="839" s="1"/>
  <c r="H97" i="839"/>
  <c r="H110" i="839" s="1"/>
  <c r="I100" i="839"/>
  <c r="J100" i="839"/>
  <c r="K100" i="839"/>
  <c r="L100" i="839"/>
  <c r="M100" i="839"/>
  <c r="E105" i="839"/>
  <c r="E106" i="839"/>
  <c r="E107" i="839"/>
  <c r="E108" i="839"/>
  <c r="E109" i="839"/>
  <c r="F116" i="839"/>
  <c r="F129" i="839" s="1"/>
  <c r="G116" i="839"/>
  <c r="G129" i="839" s="1"/>
  <c r="H116" i="839"/>
  <c r="H129" i="839" s="1"/>
  <c r="I119" i="839"/>
  <c r="J119" i="839"/>
  <c r="K119" i="839"/>
  <c r="L119" i="839"/>
  <c r="M119" i="839"/>
  <c r="E124" i="839"/>
  <c r="E125" i="839"/>
  <c r="E126" i="839"/>
  <c r="E127" i="839"/>
  <c r="E128" i="839"/>
  <c r="F76" i="839"/>
  <c r="F23" i="839" s="1"/>
  <c r="G76" i="839"/>
  <c r="H76" i="839"/>
  <c r="F77" i="839"/>
  <c r="G77" i="839"/>
  <c r="G24" i="839" s="1"/>
  <c r="G12" i="857" s="1"/>
  <c r="G14" i="858" s="1"/>
  <c r="H77" i="839"/>
  <c r="H24" i="839" s="1"/>
  <c r="H12" i="857" s="1"/>
  <c r="H14" i="858" s="1"/>
  <c r="I77" i="839"/>
  <c r="I24" i="839" s="1"/>
  <c r="I12" i="857" s="1"/>
  <c r="I14" i="858" s="1"/>
  <c r="F78" i="839"/>
  <c r="F25" i="839" s="1"/>
  <c r="F13" i="857" s="1"/>
  <c r="F15" i="858" s="1"/>
  <c r="G78" i="839"/>
  <c r="G25" i="839" s="1"/>
  <c r="G13" i="857" s="1"/>
  <c r="G15" i="858" s="1"/>
  <c r="H78" i="839"/>
  <c r="H25" i="839" s="1"/>
  <c r="H13" i="857" s="1"/>
  <c r="H15" i="858" s="1"/>
  <c r="F79" i="839"/>
  <c r="F26" i="839" s="1"/>
  <c r="F14" i="857" s="1"/>
  <c r="F16" i="858" s="1"/>
  <c r="G79" i="839"/>
  <c r="G26" i="839" s="1"/>
  <c r="G14" i="857" s="1"/>
  <c r="G16" i="858" s="1"/>
  <c r="H79" i="839"/>
  <c r="I79" i="839" s="1"/>
  <c r="I26" i="839" s="1"/>
  <c r="I14" i="857" s="1"/>
  <c r="I16" i="858" s="1"/>
  <c r="E81" i="839"/>
  <c r="I81" i="839"/>
  <c r="J81" i="839"/>
  <c r="K81" i="839"/>
  <c r="L81" i="839"/>
  <c r="M81" i="839"/>
  <c r="F63" i="839"/>
  <c r="G63" i="839"/>
  <c r="G64" i="839" s="1"/>
  <c r="H63" i="839"/>
  <c r="H64" i="839" s="1"/>
  <c r="F64" i="839"/>
  <c r="F70" i="839"/>
  <c r="F21" i="839" s="1"/>
  <c r="G70" i="839"/>
  <c r="G21" i="839" s="1"/>
  <c r="H70" i="839"/>
  <c r="H21" i="839" s="1"/>
  <c r="F34" i="839"/>
  <c r="F19" i="839" s="1"/>
  <c r="G34" i="839"/>
  <c r="G19" i="839" s="1"/>
  <c r="H34" i="839"/>
  <c r="H19" i="839" s="1"/>
  <c r="F35" i="839"/>
  <c r="F20" i="839" s="1"/>
  <c r="F8" i="857" s="1"/>
  <c r="F10" i="858" s="1"/>
  <c r="G35" i="839"/>
  <c r="G20" i="839" s="1"/>
  <c r="G8" i="857" s="1"/>
  <c r="G10" i="858" s="1"/>
  <c r="H35" i="839"/>
  <c r="H20" i="839" s="1"/>
  <c r="H8" i="857" s="1"/>
  <c r="H10" i="858" s="1"/>
  <c r="I36" i="839"/>
  <c r="J36" i="839"/>
  <c r="K36" i="839"/>
  <c r="L36" i="839"/>
  <c r="M36" i="839"/>
  <c r="F44" i="839"/>
  <c r="G44" i="839"/>
  <c r="G45" i="839" s="1"/>
  <c r="H44" i="839"/>
  <c r="H45" i="839" s="1"/>
  <c r="I45" i="839"/>
  <c r="J45" i="839"/>
  <c r="K45" i="839"/>
  <c r="L45" i="839"/>
  <c r="M45" i="839"/>
  <c r="F50" i="839"/>
  <c r="G50" i="839"/>
  <c r="H50" i="839"/>
  <c r="I50" i="839"/>
  <c r="F52" i="839"/>
  <c r="G52" i="839"/>
  <c r="H52" i="839"/>
  <c r="I52" i="839" s="1"/>
  <c r="J52" i="839" s="1"/>
  <c r="K52" i="839" s="1"/>
  <c r="L52" i="839" s="1"/>
  <c r="M52" i="839" s="1"/>
  <c r="F54" i="839"/>
  <c r="G54" i="839"/>
  <c r="H54" i="839"/>
  <c r="I54" i="839" s="1"/>
  <c r="J54" i="839" s="1"/>
  <c r="K54" i="839" s="1"/>
  <c r="L54" i="839" s="1"/>
  <c r="M54" i="839" s="1"/>
  <c r="F56" i="839"/>
  <c r="G56" i="839"/>
  <c r="H56" i="839"/>
  <c r="I56" i="839"/>
  <c r="J56" i="839" s="1"/>
  <c r="K56" i="839" s="1"/>
  <c r="L56" i="839" s="1"/>
  <c r="M56" i="839" s="1"/>
  <c r="F57" i="839"/>
  <c r="G57" i="839"/>
  <c r="H57" i="839"/>
  <c r="G24" i="836"/>
  <c r="F26" i="836"/>
  <c r="G26" i="836"/>
  <c r="G25" i="836" s="1"/>
  <c r="I25" i="836" s="1"/>
  <c r="J25" i="836" s="1"/>
  <c r="K25" i="836" s="1"/>
  <c r="L25" i="836" s="1"/>
  <c r="M25" i="836" s="1"/>
  <c r="H26" i="836"/>
  <c r="G27" i="836"/>
  <c r="I31" i="836"/>
  <c r="I29" i="836" s="1"/>
  <c r="I24" i="836" s="1"/>
  <c r="H23" i="836" s="1"/>
  <c r="J31" i="836"/>
  <c r="J29" i="836" s="1"/>
  <c r="J24" i="836" s="1"/>
  <c r="K31" i="836"/>
  <c r="K29" i="836" s="1"/>
  <c r="K24" i="836" s="1"/>
  <c r="L31" i="836"/>
  <c r="L29" i="836" s="1"/>
  <c r="L24" i="836" s="1"/>
  <c r="M31" i="836"/>
  <c r="M29" i="836" s="1"/>
  <c r="M24" i="836" s="1"/>
  <c r="I32" i="836"/>
  <c r="J32" i="836"/>
  <c r="K32" i="836"/>
  <c r="L32" i="836"/>
  <c r="M32" i="836"/>
  <c r="F12" i="836"/>
  <c r="G12" i="836"/>
  <c r="H12" i="836"/>
  <c r="I12" i="836" s="1"/>
  <c r="I5" i="836" s="1"/>
  <c r="I5" i="857" s="1"/>
  <c r="I17" i="836"/>
  <c r="I15" i="836" s="1"/>
  <c r="J17" i="836"/>
  <c r="J15" i="836" s="1"/>
  <c r="K17" i="836"/>
  <c r="K15" i="836" s="1"/>
  <c r="L17" i="836"/>
  <c r="L15" i="836" s="1"/>
  <c r="M17" i="836"/>
  <c r="M15" i="836" s="1"/>
  <c r="I18" i="836"/>
  <c r="J18" i="836"/>
  <c r="K18" i="836"/>
  <c r="L18" i="836"/>
  <c r="M18" i="836"/>
  <c r="H6" i="836"/>
  <c r="H6" i="857" s="1"/>
  <c r="H7" i="858" s="1"/>
  <c r="G6" i="836"/>
  <c r="G6" i="857" s="1"/>
  <c r="G7" i="858" s="1"/>
  <c r="F6" i="836"/>
  <c r="F6" i="857" s="1"/>
  <c r="F7" i="858" s="1"/>
  <c r="H5" i="836"/>
  <c r="G5" i="836"/>
  <c r="F5" i="836"/>
  <c r="F5" i="857" s="1"/>
  <c r="F6" i="858" s="1"/>
  <c r="F28" i="834"/>
  <c r="G28" i="834"/>
  <c r="H28" i="834"/>
  <c r="F27" i="834"/>
  <c r="G27" i="834"/>
  <c r="H27" i="834"/>
  <c r="F26" i="834"/>
  <c r="G26" i="834"/>
  <c r="H26" i="834"/>
  <c r="F25" i="834"/>
  <c r="G25" i="834"/>
  <c r="H25" i="834"/>
  <c r="F24" i="834"/>
  <c r="G24" i="834"/>
  <c r="H24" i="834"/>
  <c r="F23" i="834"/>
  <c r="G23" i="834"/>
  <c r="H23" i="834"/>
  <c r="F22" i="834"/>
  <c r="G22" i="834"/>
  <c r="H22" i="834"/>
  <c r="F21" i="834"/>
  <c r="G21" i="834"/>
  <c r="H21" i="834"/>
  <c r="F20" i="834"/>
  <c r="G20" i="834"/>
  <c r="H20" i="834"/>
  <c r="F19" i="834"/>
  <c r="G19" i="834"/>
  <c r="H19" i="834"/>
  <c r="F18" i="834"/>
  <c r="G18" i="834"/>
  <c r="H18" i="834"/>
  <c r="F17" i="834"/>
  <c r="G17" i="834"/>
  <c r="H17" i="834"/>
  <c r="F16" i="834"/>
  <c r="G16" i="834"/>
  <c r="H16" i="834"/>
  <c r="F15" i="834"/>
  <c r="G15" i="834"/>
  <c r="H15" i="834"/>
  <c r="F14" i="834"/>
  <c r="G14" i="834"/>
  <c r="H14" i="834"/>
  <c r="F13" i="834"/>
  <c r="G13" i="834"/>
  <c r="H13" i="834"/>
  <c r="F12" i="834"/>
  <c r="G12" i="834"/>
  <c r="H12" i="834"/>
  <c r="F11" i="834"/>
  <c r="G11" i="834"/>
  <c r="H11" i="834"/>
  <c r="F10" i="834"/>
  <c r="G10" i="834"/>
  <c r="H10" i="834"/>
  <c r="F9" i="834"/>
  <c r="G9" i="834"/>
  <c r="H9" i="834"/>
  <c r="F8" i="834"/>
  <c r="G8" i="834"/>
  <c r="H8" i="834"/>
  <c r="F7" i="834"/>
  <c r="G7" i="834"/>
  <c r="H7" i="834"/>
  <c r="F6" i="834"/>
  <c r="G6" i="834"/>
  <c r="H6" i="834"/>
  <c r="F5" i="834"/>
  <c r="G5" i="834"/>
  <c r="H5" i="834"/>
  <c r="F35" i="833"/>
  <c r="G35" i="833"/>
  <c r="H35" i="833"/>
  <c r="F34" i="833"/>
  <c r="G34" i="833"/>
  <c r="H34" i="833"/>
  <c r="F33" i="833"/>
  <c r="G33" i="833"/>
  <c r="H33" i="833"/>
  <c r="F32" i="833"/>
  <c r="G32" i="833"/>
  <c r="H32" i="833"/>
  <c r="F31" i="833"/>
  <c r="G31" i="833"/>
  <c r="H31" i="833"/>
  <c r="F30" i="833"/>
  <c r="G30" i="833"/>
  <c r="H30" i="833"/>
  <c r="F29" i="833"/>
  <c r="G29" i="833"/>
  <c r="H29" i="833"/>
  <c r="F28" i="833"/>
  <c r="G28" i="833"/>
  <c r="H28" i="833"/>
  <c r="F27" i="833"/>
  <c r="G27" i="833"/>
  <c r="H27" i="833"/>
  <c r="F26" i="833"/>
  <c r="G26" i="833"/>
  <c r="H26" i="833"/>
  <c r="F25" i="833"/>
  <c r="G25" i="833"/>
  <c r="H25" i="833"/>
  <c r="F24" i="833"/>
  <c r="G24" i="833"/>
  <c r="H24" i="833"/>
  <c r="F23" i="833"/>
  <c r="G23" i="833"/>
  <c r="H23" i="833"/>
  <c r="F22" i="833"/>
  <c r="G22" i="833"/>
  <c r="H22" i="833"/>
  <c r="F21" i="833"/>
  <c r="G21" i="833"/>
  <c r="H21" i="833"/>
  <c r="F20" i="833"/>
  <c r="G20" i="833"/>
  <c r="H20" i="833"/>
  <c r="F19" i="833"/>
  <c r="G19" i="833"/>
  <c r="H19" i="833"/>
  <c r="F18" i="833"/>
  <c r="G18" i="833"/>
  <c r="H18" i="833"/>
  <c r="F17" i="833"/>
  <c r="G17" i="833"/>
  <c r="H17" i="833"/>
  <c r="F16" i="833"/>
  <c r="G16" i="833"/>
  <c r="H16" i="833"/>
  <c r="F15" i="833"/>
  <c r="G15" i="833"/>
  <c r="H15" i="833"/>
  <c r="F14" i="833"/>
  <c r="G14" i="833"/>
  <c r="H14" i="833"/>
  <c r="F13" i="833"/>
  <c r="G13" i="833"/>
  <c r="H13" i="833"/>
  <c r="F12" i="833"/>
  <c r="G12" i="833"/>
  <c r="H12" i="833"/>
  <c r="F11" i="833"/>
  <c r="G11" i="833"/>
  <c r="H11" i="833"/>
  <c r="F10" i="833"/>
  <c r="G10" i="833"/>
  <c r="H10" i="833"/>
  <c r="F9" i="833"/>
  <c r="G9" i="833"/>
  <c r="H9" i="833"/>
  <c r="F8" i="833"/>
  <c r="G8" i="833"/>
  <c r="H8" i="833"/>
  <c r="F7" i="833"/>
  <c r="G7" i="833"/>
  <c r="H7" i="833"/>
  <c r="F6" i="833"/>
  <c r="G6" i="833"/>
  <c r="H6" i="833"/>
  <c r="F5" i="833"/>
  <c r="G5" i="833"/>
  <c r="H5" i="833"/>
  <c r="B14" i="828"/>
  <c r="B15" i="828" s="1"/>
  <c r="H8" i="868" l="1"/>
  <c r="M9" i="868"/>
  <c r="L21" i="871"/>
  <c r="K19" i="871"/>
  <c r="J25" i="871"/>
  <c r="I19" i="871"/>
  <c r="K20" i="871"/>
  <c r="K5" i="848"/>
  <c r="J5" i="848"/>
  <c r="I102" i="839"/>
  <c r="I101" i="839" s="1"/>
  <c r="F8" i="868"/>
  <c r="I98" i="848"/>
  <c r="I35" i="848" s="1"/>
  <c r="I32" i="857" s="1"/>
  <c r="I35" i="858" s="1"/>
  <c r="I12" i="866"/>
  <c r="I26" i="870" s="1"/>
  <c r="I11" i="866"/>
  <c r="I24" i="870" s="1"/>
  <c r="I36" i="871" s="1"/>
  <c r="J6" i="866"/>
  <c r="J8" i="870" s="1"/>
  <c r="J11" i="871" s="1"/>
  <c r="F14" i="866"/>
  <c r="H9" i="861"/>
  <c r="H11" i="867"/>
  <c r="G8" i="868"/>
  <c r="H27" i="870"/>
  <c r="H40" i="871" s="1"/>
  <c r="M7" i="866"/>
  <c r="M11" i="870" s="1"/>
  <c r="M14" i="871" s="1"/>
  <c r="F22" i="870"/>
  <c r="F34" i="871" s="1"/>
  <c r="K7" i="866"/>
  <c r="K11" i="870" s="1"/>
  <c r="K14" i="871" s="1"/>
  <c r="J7" i="866"/>
  <c r="J11" i="870" s="1"/>
  <c r="J14" i="871" s="1"/>
  <c r="H23" i="870"/>
  <c r="H35" i="871" s="1"/>
  <c r="L7" i="866"/>
  <c r="L11" i="870" s="1"/>
  <c r="L14" i="871" s="1"/>
  <c r="F109" i="848"/>
  <c r="F11" i="872" s="1"/>
  <c r="G13" i="836"/>
  <c r="F11" i="848"/>
  <c r="F25" i="857"/>
  <c r="F28" i="858" s="1"/>
  <c r="H32" i="848"/>
  <c r="H29" i="857" s="1"/>
  <c r="H32" i="858" s="1"/>
  <c r="F35" i="857"/>
  <c r="F39" i="858" s="1"/>
  <c r="I78" i="839"/>
  <c r="J90" i="848"/>
  <c r="K90" i="848" s="1"/>
  <c r="L90" i="848" s="1"/>
  <c r="M90" i="848" s="1"/>
  <c r="I32" i="848"/>
  <c r="I29" i="857" s="1"/>
  <c r="I32" i="858" s="1"/>
  <c r="G5" i="839"/>
  <c r="G7" i="836"/>
  <c r="G59" i="839" s="1"/>
  <c r="G58" i="839" s="1"/>
  <c r="G5" i="857"/>
  <c r="G6" i="858" s="1"/>
  <c r="J5" i="839"/>
  <c r="J7" i="857"/>
  <c r="J9" i="858" s="1"/>
  <c r="M39" i="871"/>
  <c r="M38" i="871"/>
  <c r="H28" i="848"/>
  <c r="H109" i="848"/>
  <c r="I39" i="871"/>
  <c r="I38" i="871"/>
  <c r="F25" i="871"/>
  <c r="F24" i="871"/>
  <c r="F19" i="871"/>
  <c r="I5" i="839"/>
  <c r="I7" i="857"/>
  <c r="I9" i="858" s="1"/>
  <c r="G109" i="848"/>
  <c r="G28" i="848"/>
  <c r="G25" i="871"/>
  <c r="G24" i="871"/>
  <c r="G8" i="871"/>
  <c r="G7" i="871"/>
  <c r="G6" i="871"/>
  <c r="G5" i="871"/>
  <c r="G30" i="871"/>
  <c r="G29" i="871"/>
  <c r="M16" i="857"/>
  <c r="M19" i="858" s="1"/>
  <c r="M5" i="848"/>
  <c r="G16" i="871"/>
  <c r="G15" i="871"/>
  <c r="H30" i="871"/>
  <c r="H29" i="871"/>
  <c r="H16" i="871"/>
  <c r="H15" i="871"/>
  <c r="H16" i="857"/>
  <c r="H19" i="858" s="1"/>
  <c r="H5" i="848"/>
  <c r="J94" i="848"/>
  <c r="J31" i="848" s="1"/>
  <c r="J28" i="857" s="1"/>
  <c r="J31" i="858" s="1"/>
  <c r="F11" i="857"/>
  <c r="F13" i="858" s="1"/>
  <c r="H5" i="839"/>
  <c r="H7" i="857"/>
  <c r="G16" i="857"/>
  <c r="G19" i="858" s="1"/>
  <c r="F28" i="871"/>
  <c r="F27" i="871"/>
  <c r="F16" i="857"/>
  <c r="F19" i="858" s="1"/>
  <c r="F5" i="848"/>
  <c r="H25" i="848"/>
  <c r="H22" i="857" s="1"/>
  <c r="H25" i="858" s="1"/>
  <c r="I89" i="848"/>
  <c r="I25" i="848" s="1"/>
  <c r="I22" i="857" s="1"/>
  <c r="I25" i="858" s="1"/>
  <c r="I16" i="857"/>
  <c r="I19" i="858" s="1"/>
  <c r="I5" i="848"/>
  <c r="G28" i="871"/>
  <c r="G27" i="871"/>
  <c r="G20" i="871"/>
  <c r="G19" i="871"/>
  <c r="G18" i="871"/>
  <c r="H28" i="871"/>
  <c r="H27" i="871"/>
  <c r="H9" i="857"/>
  <c r="H11" i="858" s="1"/>
  <c r="H7" i="839"/>
  <c r="H20" i="871"/>
  <c r="F7" i="871"/>
  <c r="F5" i="839"/>
  <c r="F7" i="857"/>
  <c r="F9" i="858" s="1"/>
  <c r="H7" i="836"/>
  <c r="H66" i="839" s="1"/>
  <c r="H65" i="839" s="1"/>
  <c r="H5" i="857"/>
  <c r="H6" i="858" s="1"/>
  <c r="F7" i="836"/>
  <c r="F59" i="839" s="1"/>
  <c r="F58" i="839" s="1"/>
  <c r="G10" i="857"/>
  <c r="G12" i="858" s="1"/>
  <c r="G11" i="839"/>
  <c r="I122" i="848"/>
  <c r="I121" i="848" s="1"/>
  <c r="I125" i="848" s="1"/>
  <c r="F22" i="871"/>
  <c r="F21" i="871"/>
  <c r="F7" i="839"/>
  <c r="F9" i="857"/>
  <c r="F11" i="858" s="1"/>
  <c r="F10" i="857"/>
  <c r="F12" i="858" s="1"/>
  <c r="F11" i="839"/>
  <c r="G9" i="848"/>
  <c r="G21" i="857"/>
  <c r="G24" i="858" s="1"/>
  <c r="G22" i="871"/>
  <c r="G21" i="871"/>
  <c r="G7" i="839"/>
  <c r="G9" i="857"/>
  <c r="G11" i="858" s="1"/>
  <c r="H10" i="857"/>
  <c r="H12" i="858" s="1"/>
  <c r="H11" i="839"/>
  <c r="M5" i="839"/>
  <c r="J92" i="848"/>
  <c r="K92" i="848" s="1"/>
  <c r="L92" i="848" s="1"/>
  <c r="M92" i="848" s="1"/>
  <c r="M29" i="848" s="1"/>
  <c r="M26" i="857" s="1"/>
  <c r="M29" i="858" s="1"/>
  <c r="F9" i="848"/>
  <c r="H36" i="839"/>
  <c r="L5" i="839"/>
  <c r="H20" i="857"/>
  <c r="H23" i="858" s="1"/>
  <c r="H7" i="848"/>
  <c r="G6" i="856"/>
  <c r="G35" i="857"/>
  <c r="G36" i="839"/>
  <c r="I121" i="839"/>
  <c r="I120" i="839" s="1"/>
  <c r="I117" i="839" s="1"/>
  <c r="K5" i="839"/>
  <c r="G39" i="871"/>
  <c r="G38" i="871"/>
  <c r="J16" i="857"/>
  <c r="J19" i="858" s="1"/>
  <c r="I9" i="868"/>
  <c r="F20" i="871"/>
  <c r="I21" i="871"/>
  <c r="K27" i="871"/>
  <c r="L22" i="871"/>
  <c r="B35" i="873"/>
  <c r="K16" i="857"/>
  <c r="K19" i="858" s="1"/>
  <c r="F23" i="870"/>
  <c r="F35" i="871" s="1"/>
  <c r="F27" i="870"/>
  <c r="F40" i="871" s="1"/>
  <c r="F5" i="871"/>
  <c r="I22" i="871"/>
  <c r="L5" i="848"/>
  <c r="K12" i="866"/>
  <c r="K26" i="870" s="1"/>
  <c r="F11" i="867"/>
  <c r="G25" i="870"/>
  <c r="G37" i="871" s="1"/>
  <c r="F6" i="871"/>
  <c r="L8" i="871"/>
  <c r="L24" i="871"/>
  <c r="M19" i="871"/>
  <c r="J12" i="866"/>
  <c r="J26" i="870" s="1"/>
  <c r="G11" i="867"/>
  <c r="H5" i="870"/>
  <c r="H9" i="870"/>
  <c r="H12" i="871" s="1"/>
  <c r="H11" i="870"/>
  <c r="H14" i="871" s="1"/>
  <c r="H15" i="870"/>
  <c r="H25" i="870"/>
  <c r="H37" i="871" s="1"/>
  <c r="I24" i="871"/>
  <c r="J19" i="871"/>
  <c r="J24" i="872"/>
  <c r="M21" i="871"/>
  <c r="G7" i="857"/>
  <c r="G9" i="858" s="1"/>
  <c r="J21" i="871"/>
  <c r="L27" i="871"/>
  <c r="H35" i="857"/>
  <c r="I27" i="871"/>
  <c r="G48" i="848"/>
  <c r="M24" i="871"/>
  <c r="J25" i="872"/>
  <c r="F28" i="870"/>
  <c r="F41" i="871" s="1"/>
  <c r="F29" i="871"/>
  <c r="E12" i="859"/>
  <c r="G14" i="866"/>
  <c r="G22" i="870"/>
  <c r="G28" i="870"/>
  <c r="G41" i="871" s="1"/>
  <c r="K21" i="871"/>
  <c r="M27" i="871"/>
  <c r="B43" i="873"/>
  <c r="B44" i="873" s="1"/>
  <c r="F9" i="861"/>
  <c r="F11" i="861" s="1"/>
  <c r="F12" i="872" s="1"/>
  <c r="G13" i="866"/>
  <c r="I14" i="866"/>
  <c r="M6" i="866"/>
  <c r="M8" i="870" s="1"/>
  <c r="M11" i="871" s="1"/>
  <c r="H8" i="870"/>
  <c r="H11" i="871" s="1"/>
  <c r="H22" i="870"/>
  <c r="H24" i="870"/>
  <c r="H36" i="871" s="1"/>
  <c r="H26" i="870"/>
  <c r="H28" i="870"/>
  <c r="H41" i="871" s="1"/>
  <c r="F15" i="871"/>
  <c r="J27" i="871"/>
  <c r="F20" i="857"/>
  <c r="F23" i="858" s="1"/>
  <c r="G9" i="861"/>
  <c r="G11" i="861" s="1"/>
  <c r="L6" i="866"/>
  <c r="L8" i="870" s="1"/>
  <c r="L11" i="871" s="1"/>
  <c r="G20" i="857"/>
  <c r="G23" i="858" s="1"/>
  <c r="F8" i="860"/>
  <c r="F13" i="866"/>
  <c r="L9" i="868"/>
  <c r="K24" i="871"/>
  <c r="L19" i="871"/>
  <c r="B51" i="872"/>
  <c r="B34" i="873" s="1"/>
  <c r="G8" i="860"/>
  <c r="F18" i="871"/>
  <c r="H24" i="871"/>
  <c r="B45" i="873"/>
  <c r="B47" i="873" s="1"/>
  <c r="J91" i="848"/>
  <c r="H8" i="860"/>
  <c r="J9" i="868"/>
  <c r="H11" i="861"/>
  <c r="H9" i="868"/>
  <c r="G9" i="868"/>
  <c r="F9" i="868"/>
  <c r="L12" i="866"/>
  <c r="L26" i="870" s="1"/>
  <c r="J11" i="866"/>
  <c r="J24" i="870" s="1"/>
  <c r="J36" i="871" s="1"/>
  <c r="M5" i="866"/>
  <c r="M7" i="870" s="1"/>
  <c r="M10" i="871" s="1"/>
  <c r="L5" i="866"/>
  <c r="L7" i="870" s="1"/>
  <c r="L10" i="871" s="1"/>
  <c r="K5" i="866"/>
  <c r="J5" i="866"/>
  <c r="J7" i="870" s="1"/>
  <c r="J10" i="871" s="1"/>
  <c r="H13" i="866"/>
  <c r="I5" i="866"/>
  <c r="M8" i="866"/>
  <c r="M20" i="870" s="1"/>
  <c r="I6" i="866"/>
  <c r="I8" i="870" s="1"/>
  <c r="I11" i="871" s="1"/>
  <c r="H14" i="866"/>
  <c r="L8" i="866"/>
  <c r="L20" i="870" s="1"/>
  <c r="M9" i="866"/>
  <c r="M21" i="870" s="1"/>
  <c r="M31" i="871" s="1"/>
  <c r="K8" i="866"/>
  <c r="K20" i="870" s="1"/>
  <c r="L9" i="866"/>
  <c r="L21" i="870" s="1"/>
  <c r="L31" i="871" s="1"/>
  <c r="J8" i="866"/>
  <c r="J20" i="870" s="1"/>
  <c r="M10" i="866"/>
  <c r="K9" i="866"/>
  <c r="K21" i="870" s="1"/>
  <c r="K31" i="871" s="1"/>
  <c r="I8" i="866"/>
  <c r="I20" i="870" s="1"/>
  <c r="L10" i="866"/>
  <c r="L23" i="870" s="1"/>
  <c r="L35" i="871" s="1"/>
  <c r="J9" i="866"/>
  <c r="J21" i="870" s="1"/>
  <c r="J31" i="871" s="1"/>
  <c r="M11" i="866"/>
  <c r="M24" i="870" s="1"/>
  <c r="M36" i="871" s="1"/>
  <c r="K10" i="866"/>
  <c r="I9" i="866"/>
  <c r="I21" i="870" s="1"/>
  <c r="I31" i="871" s="1"/>
  <c r="L11" i="866"/>
  <c r="L24" i="870" s="1"/>
  <c r="L36" i="871" s="1"/>
  <c r="J10" i="866"/>
  <c r="J23" i="870" s="1"/>
  <c r="J35" i="871" s="1"/>
  <c r="L19" i="858"/>
  <c r="K10" i="858"/>
  <c r="I38" i="858"/>
  <c r="I39" i="858"/>
  <c r="K38" i="858"/>
  <c r="M39" i="858"/>
  <c r="M38" i="858"/>
  <c r="F18" i="858"/>
  <c r="H5" i="858"/>
  <c r="J38" i="858"/>
  <c r="I6" i="858"/>
  <c r="M9" i="858"/>
  <c r="L38" i="858"/>
  <c r="F5" i="858"/>
  <c r="H9" i="858"/>
  <c r="F38" i="848"/>
  <c r="K95" i="848"/>
  <c r="J32" i="848"/>
  <c r="J29" i="857" s="1"/>
  <c r="J32" i="858" s="1"/>
  <c r="J97" i="848"/>
  <c r="I34" i="848"/>
  <c r="I31" i="857" s="1"/>
  <c r="I34" i="858" s="1"/>
  <c r="J100" i="848"/>
  <c r="I37" i="848"/>
  <c r="I34" i="857" s="1"/>
  <c r="I37" i="858" s="1"/>
  <c r="I88" i="848"/>
  <c r="J26" i="848"/>
  <c r="J23" i="857" s="1"/>
  <c r="J26" i="858" s="1"/>
  <c r="H36" i="848"/>
  <c r="H33" i="857" s="1"/>
  <c r="H36" i="858" s="1"/>
  <c r="G20" i="848"/>
  <c r="H31" i="848"/>
  <c r="H28" i="857" s="1"/>
  <c r="H31" i="858" s="1"/>
  <c r="H26" i="848"/>
  <c r="H37" i="848"/>
  <c r="H34" i="857" s="1"/>
  <c r="H37" i="858" s="1"/>
  <c r="H27" i="848"/>
  <c r="H24" i="857" s="1"/>
  <c r="H27" i="858" s="1"/>
  <c r="J98" i="848"/>
  <c r="I96" i="848"/>
  <c r="I33" i="848" s="1"/>
  <c r="I30" i="857" s="1"/>
  <c r="I33" i="858" s="1"/>
  <c r="F48" i="848"/>
  <c r="H101" i="848"/>
  <c r="G101" i="848"/>
  <c r="H34" i="848"/>
  <c r="H31" i="857" s="1"/>
  <c r="H34" i="858" s="1"/>
  <c r="H29" i="848"/>
  <c r="H26" i="857" s="1"/>
  <c r="H29" i="858" s="1"/>
  <c r="G57" i="848"/>
  <c r="H48" i="848"/>
  <c r="M26" i="848"/>
  <c r="M23" i="857" s="1"/>
  <c r="M26" i="858" s="1"/>
  <c r="J93" i="848"/>
  <c r="F101" i="848"/>
  <c r="H30" i="848"/>
  <c r="H27" i="857" s="1"/>
  <c r="H30" i="858" s="1"/>
  <c r="I124" i="839"/>
  <c r="I123" i="839" s="1"/>
  <c r="I129" i="839" s="1"/>
  <c r="J121" i="839" s="1"/>
  <c r="J120" i="839" s="1"/>
  <c r="I98" i="839"/>
  <c r="I105" i="839"/>
  <c r="H80" i="839"/>
  <c r="H23" i="839"/>
  <c r="I44" i="839"/>
  <c r="G80" i="839"/>
  <c r="G23" i="839"/>
  <c r="G28" i="839" s="1"/>
  <c r="J62" i="848"/>
  <c r="J78" i="839"/>
  <c r="I25" i="839"/>
  <c r="I13" i="857" s="1"/>
  <c r="I15" i="858" s="1"/>
  <c r="H89" i="839"/>
  <c r="G89" i="839"/>
  <c r="I54" i="848"/>
  <c r="J56" i="848"/>
  <c r="J79" i="839"/>
  <c r="H26" i="839"/>
  <c r="H14" i="857" s="1"/>
  <c r="H16" i="858" s="1"/>
  <c r="J77" i="839"/>
  <c r="F80" i="839"/>
  <c r="F24" i="839"/>
  <c r="F12" i="857" s="1"/>
  <c r="F14" i="858" s="1"/>
  <c r="I76" i="839"/>
  <c r="J99" i="848"/>
  <c r="H57" i="848"/>
  <c r="G38" i="839"/>
  <c r="G37" i="839" s="1"/>
  <c r="G30" i="839"/>
  <c r="G83" i="839"/>
  <c r="G8" i="836"/>
  <c r="H25" i="836"/>
  <c r="H72" i="839"/>
  <c r="H71" i="839" s="1"/>
  <c r="I71" i="839" s="1"/>
  <c r="H38" i="839"/>
  <c r="H47" i="839"/>
  <c r="H48" i="839" s="1"/>
  <c r="I48" i="839" s="1"/>
  <c r="J48" i="839" s="1"/>
  <c r="K48" i="839" s="1"/>
  <c r="L48" i="839" s="1"/>
  <c r="M48" i="839" s="1"/>
  <c r="H59" i="839"/>
  <c r="H58" i="839" s="1"/>
  <c r="H83" i="839"/>
  <c r="H30" i="839"/>
  <c r="F66" i="839"/>
  <c r="F65" i="839" s="1"/>
  <c r="F30" i="839"/>
  <c r="J50" i="839"/>
  <c r="I13" i="836"/>
  <c r="J12" i="836"/>
  <c r="F36" i="839"/>
  <c r="I23" i="836"/>
  <c r="I26" i="836" s="1"/>
  <c r="F25" i="836"/>
  <c r="B7" i="828"/>
  <c r="F38" i="858" l="1"/>
  <c r="K26" i="848"/>
  <c r="K23" i="857" s="1"/>
  <c r="K26" i="858" s="1"/>
  <c r="L26" i="848"/>
  <c r="L23" i="857" s="1"/>
  <c r="L26" i="858" s="1"/>
  <c r="H82" i="839"/>
  <c r="F72" i="839"/>
  <c r="F71" i="839" s="1"/>
  <c r="G72" i="839"/>
  <c r="G71" i="839" s="1"/>
  <c r="G47" i="839"/>
  <c r="G48" i="839" s="1"/>
  <c r="G66" i="839"/>
  <c r="G65" i="839" s="1"/>
  <c r="F38" i="839"/>
  <c r="J124" i="839"/>
  <c r="K124" i="839" s="1"/>
  <c r="M18" i="871"/>
  <c r="I18" i="871"/>
  <c r="F33" i="871"/>
  <c r="J18" i="871"/>
  <c r="F32" i="871"/>
  <c r="G12" i="861"/>
  <c r="G12" i="872" s="1"/>
  <c r="I124" i="848"/>
  <c r="I130" i="848" s="1"/>
  <c r="J122" i="848" s="1"/>
  <c r="J121" i="848" s="1"/>
  <c r="J125" i="848"/>
  <c r="K125" i="848" s="1"/>
  <c r="L125" i="848" s="1"/>
  <c r="M125" i="848" s="1"/>
  <c r="J96" i="848"/>
  <c r="J33" i="848" s="1"/>
  <c r="J30" i="857" s="1"/>
  <c r="J33" i="858" s="1"/>
  <c r="I118" i="848"/>
  <c r="I101" i="848"/>
  <c r="H28" i="839"/>
  <c r="H6" i="872" s="1"/>
  <c r="H9" i="848"/>
  <c r="H37" i="839"/>
  <c r="I13" i="872"/>
  <c r="B18" i="873" s="1"/>
  <c r="J29" i="848"/>
  <c r="J26" i="857" s="1"/>
  <c r="J29" i="858" s="1"/>
  <c r="G82" i="839"/>
  <c r="K94" i="848"/>
  <c r="L94" i="848" s="1"/>
  <c r="K29" i="848"/>
  <c r="K26" i="857" s="1"/>
  <c r="K29" i="858" s="1"/>
  <c r="G5" i="858"/>
  <c r="G29" i="839"/>
  <c r="G6" i="872"/>
  <c r="K91" i="848"/>
  <c r="J27" i="848"/>
  <c r="J24" i="857" s="1"/>
  <c r="J27" i="858" s="1"/>
  <c r="L30" i="871"/>
  <c r="L29" i="871"/>
  <c r="H22" i="871"/>
  <c r="H21" i="871"/>
  <c r="F13" i="848"/>
  <c r="M30" i="871"/>
  <c r="M29" i="871"/>
  <c r="H8" i="871"/>
  <c r="H7" i="871"/>
  <c r="H6" i="871"/>
  <c r="H5" i="871"/>
  <c r="I13" i="866"/>
  <c r="I7" i="870"/>
  <c r="I10" i="871" s="1"/>
  <c r="I43" i="872"/>
  <c r="J43" i="872"/>
  <c r="K43" i="872"/>
  <c r="L43" i="872"/>
  <c r="M43" i="872"/>
  <c r="G27" i="873" s="1"/>
  <c r="H39" i="858"/>
  <c r="H38" i="858"/>
  <c r="H11" i="848"/>
  <c r="H25" i="857"/>
  <c r="H28" i="858" s="1"/>
  <c r="G34" i="871"/>
  <c r="G33" i="871"/>
  <c r="G32" i="871"/>
  <c r="J39" i="871"/>
  <c r="J38" i="871"/>
  <c r="G38" i="848"/>
  <c r="G5" i="859" s="1"/>
  <c r="G7" i="859" s="1"/>
  <c r="G9" i="872" s="1"/>
  <c r="G17" i="857"/>
  <c r="F15" i="839"/>
  <c r="F6" i="839" s="1"/>
  <c r="F17" i="861"/>
  <c r="F18" i="861" s="1"/>
  <c r="F78" i="848"/>
  <c r="F77" i="848" s="1"/>
  <c r="F20" i="861"/>
  <c r="F21" i="861" s="1"/>
  <c r="F23" i="861"/>
  <c r="F24" i="861" s="1"/>
  <c r="F40" i="848"/>
  <c r="F39" i="848" s="1"/>
  <c r="F15" i="848"/>
  <c r="F10" i="848" s="1"/>
  <c r="F26" i="861"/>
  <c r="F27" i="861" s="1"/>
  <c r="F111" i="848"/>
  <c r="F110" i="848" s="1"/>
  <c r="F5" i="872"/>
  <c r="F84" i="848"/>
  <c r="F83" i="848" s="1"/>
  <c r="F104" i="848"/>
  <c r="F103" i="848" s="1"/>
  <c r="F59" i="848"/>
  <c r="F60" i="848" s="1"/>
  <c r="F50" i="848"/>
  <c r="F49" i="848" s="1"/>
  <c r="F91" i="839"/>
  <c r="F90" i="839" s="1"/>
  <c r="F71" i="848"/>
  <c r="F70" i="848" s="1"/>
  <c r="H12" i="861"/>
  <c r="H12" i="872" s="1"/>
  <c r="H5" i="872"/>
  <c r="H71" i="848"/>
  <c r="H70" i="848" s="1"/>
  <c r="H15" i="839"/>
  <c r="H8" i="839" s="1"/>
  <c r="H17" i="861"/>
  <c r="H18" i="861" s="1"/>
  <c r="I18" i="861" s="1"/>
  <c r="J18" i="861" s="1"/>
  <c r="K18" i="861" s="1"/>
  <c r="H78" i="848"/>
  <c r="H77" i="848" s="1"/>
  <c r="H20" i="861"/>
  <c r="H21" i="861" s="1"/>
  <c r="I21" i="861" s="1"/>
  <c r="J21" i="861" s="1"/>
  <c r="K21" i="861" s="1"/>
  <c r="L21" i="861" s="1"/>
  <c r="M21" i="861" s="1"/>
  <c r="H50" i="848"/>
  <c r="H49" i="848" s="1"/>
  <c r="H59" i="848"/>
  <c r="H60" i="848" s="1"/>
  <c r="I60" i="848" s="1"/>
  <c r="J60" i="848" s="1"/>
  <c r="K60" i="848" s="1"/>
  <c r="L60" i="848" s="1"/>
  <c r="M60" i="848" s="1"/>
  <c r="H104" i="848"/>
  <c r="H103" i="848" s="1"/>
  <c r="H23" i="861"/>
  <c r="H24" i="861" s="1"/>
  <c r="I24" i="861" s="1"/>
  <c r="J24" i="861" s="1"/>
  <c r="K24" i="861" s="1"/>
  <c r="H15" i="848"/>
  <c r="H8" i="848" s="1"/>
  <c r="H26" i="861"/>
  <c r="H27" i="861" s="1"/>
  <c r="I27" i="861" s="1"/>
  <c r="J27" i="861" s="1"/>
  <c r="K27" i="861" s="1"/>
  <c r="L27" i="861" s="1"/>
  <c r="M27" i="861" s="1"/>
  <c r="H111" i="848"/>
  <c r="H110" i="848" s="1"/>
  <c r="H40" i="848"/>
  <c r="H84" i="848"/>
  <c r="H83" i="848" s="1"/>
  <c r="I83" i="848" s="1"/>
  <c r="J83" i="848" s="1"/>
  <c r="H91" i="839"/>
  <c r="H90" i="839" s="1"/>
  <c r="G5" i="848"/>
  <c r="F28" i="839"/>
  <c r="G11" i="848"/>
  <c r="G25" i="857"/>
  <c r="G28" i="858" s="1"/>
  <c r="J23" i="836"/>
  <c r="K23" i="836" s="1"/>
  <c r="H39" i="871"/>
  <c r="H38" i="871"/>
  <c r="I30" i="871"/>
  <c r="I29" i="871"/>
  <c r="F47" i="839"/>
  <c r="F48" i="839" s="1"/>
  <c r="F38" i="871"/>
  <c r="H34" i="871"/>
  <c r="H33" i="871"/>
  <c r="H32" i="871"/>
  <c r="F83" i="839"/>
  <c r="F82" i="839" s="1"/>
  <c r="L29" i="848"/>
  <c r="L26" i="857" s="1"/>
  <c r="L29" i="858" s="1"/>
  <c r="F7" i="872"/>
  <c r="M14" i="866"/>
  <c r="M23" i="870"/>
  <c r="M35" i="871" s="1"/>
  <c r="L39" i="871"/>
  <c r="L38" i="871"/>
  <c r="G39" i="858"/>
  <c r="G38" i="858"/>
  <c r="H18" i="858"/>
  <c r="J30" i="871"/>
  <c r="J29" i="871"/>
  <c r="K25" i="872"/>
  <c r="K24" i="872"/>
  <c r="J26" i="872"/>
  <c r="H18" i="871"/>
  <c r="G9" i="839"/>
  <c r="G13" i="839" s="1"/>
  <c r="G11" i="857"/>
  <c r="H38" i="848"/>
  <c r="H23" i="857"/>
  <c r="H26" i="858" s="1"/>
  <c r="G11" i="872"/>
  <c r="L18" i="871"/>
  <c r="H19" i="871"/>
  <c r="F9" i="839"/>
  <c r="G5" i="872"/>
  <c r="G15" i="839"/>
  <c r="G8" i="839" s="1"/>
  <c r="G17" i="861"/>
  <c r="G18" i="861" s="1"/>
  <c r="G20" i="861"/>
  <c r="G21" i="861" s="1"/>
  <c r="G104" i="848"/>
  <c r="G103" i="848" s="1"/>
  <c r="G23" i="861"/>
  <c r="G24" i="861" s="1"/>
  <c r="G40" i="848"/>
  <c r="G15" i="848"/>
  <c r="G8" i="848" s="1"/>
  <c r="G26" i="861"/>
  <c r="G27" i="861" s="1"/>
  <c r="G111" i="848"/>
  <c r="G110" i="848" s="1"/>
  <c r="G59" i="848"/>
  <c r="G60" i="848" s="1"/>
  <c r="G84" i="848"/>
  <c r="G83" i="848" s="1"/>
  <c r="G50" i="848"/>
  <c r="G49" i="848" s="1"/>
  <c r="G71" i="848"/>
  <c r="G70" i="848" s="1"/>
  <c r="G78" i="848"/>
  <c r="G77" i="848" s="1"/>
  <c r="G91" i="839"/>
  <c r="G90" i="839" s="1"/>
  <c r="H9" i="839"/>
  <c r="H13" i="839" s="1"/>
  <c r="H11" i="857"/>
  <c r="K14" i="866"/>
  <c r="K23" i="870"/>
  <c r="K35" i="871" s="1"/>
  <c r="K13" i="866"/>
  <c r="K7" i="870"/>
  <c r="K10" i="871" s="1"/>
  <c r="H11" i="872"/>
  <c r="F8" i="858"/>
  <c r="K30" i="871"/>
  <c r="K29" i="871"/>
  <c r="L42" i="872"/>
  <c r="M42" i="872"/>
  <c r="G25" i="873" s="1"/>
  <c r="I42" i="872"/>
  <c r="J42" i="872"/>
  <c r="K42" i="872"/>
  <c r="K18" i="871"/>
  <c r="K39" i="871"/>
  <c r="K38" i="871"/>
  <c r="J89" i="848"/>
  <c r="L14" i="866"/>
  <c r="L13" i="866"/>
  <c r="J14" i="866"/>
  <c r="J13" i="866"/>
  <c r="M13" i="866"/>
  <c r="K97" i="848"/>
  <c r="J34" i="848"/>
  <c r="J31" i="857" s="1"/>
  <c r="J34" i="858" s="1"/>
  <c r="K93" i="848"/>
  <c r="J30" i="848"/>
  <c r="J27" i="857" s="1"/>
  <c r="J30" i="858" s="1"/>
  <c r="J88" i="848"/>
  <c r="I24" i="848"/>
  <c r="L95" i="848"/>
  <c r="K32" i="848"/>
  <c r="K29" i="857" s="1"/>
  <c r="K32" i="858" s="1"/>
  <c r="K99" i="848"/>
  <c r="J36" i="848"/>
  <c r="J33" i="857" s="1"/>
  <c r="J36" i="858" s="1"/>
  <c r="K100" i="848"/>
  <c r="J37" i="848"/>
  <c r="J34" i="857" s="1"/>
  <c r="J37" i="858" s="1"/>
  <c r="J35" i="848"/>
  <c r="J32" i="857" s="1"/>
  <c r="J35" i="858" s="1"/>
  <c r="K98" i="848"/>
  <c r="J125" i="839"/>
  <c r="I80" i="839"/>
  <c r="I23" i="839"/>
  <c r="J117" i="839"/>
  <c r="K79" i="839"/>
  <c r="J26" i="839"/>
  <c r="J14" i="857" s="1"/>
  <c r="J16" i="858" s="1"/>
  <c r="I118" i="839"/>
  <c r="I88" i="839"/>
  <c r="I27" i="839" s="1"/>
  <c r="I15" i="857" s="1"/>
  <c r="I17" i="858" s="1"/>
  <c r="K77" i="839"/>
  <c r="J24" i="839"/>
  <c r="J12" i="857" s="1"/>
  <c r="J14" i="858" s="1"/>
  <c r="J54" i="848"/>
  <c r="K56" i="848"/>
  <c r="I42" i="839"/>
  <c r="J44" i="839"/>
  <c r="F37" i="839"/>
  <c r="K78" i="839"/>
  <c r="J25" i="839"/>
  <c r="J13" i="857" s="1"/>
  <c r="J15" i="858" s="1"/>
  <c r="I104" i="839"/>
  <c r="I110" i="839" s="1"/>
  <c r="J105" i="839"/>
  <c r="K105" i="839" s="1"/>
  <c r="K62" i="848"/>
  <c r="J76" i="839"/>
  <c r="J23" i="839" s="1"/>
  <c r="L124" i="839"/>
  <c r="M124" i="839" s="1"/>
  <c r="J71" i="839"/>
  <c r="K50" i="839"/>
  <c r="I6" i="836"/>
  <c r="I27" i="836"/>
  <c r="K12" i="836"/>
  <c r="J13" i="836"/>
  <c r="J5" i="836"/>
  <c r="J5" i="857" s="1"/>
  <c r="B12" i="828"/>
  <c r="B9" i="828"/>
  <c r="K31" i="848" l="1"/>
  <c r="K28" i="857" s="1"/>
  <c r="K31" i="858" s="1"/>
  <c r="F12" i="839"/>
  <c r="H14" i="839"/>
  <c r="K96" i="848"/>
  <c r="I108" i="848"/>
  <c r="I119" i="848"/>
  <c r="H29" i="839"/>
  <c r="J26" i="836"/>
  <c r="J118" i="848"/>
  <c r="H10" i="848"/>
  <c r="J101" i="848"/>
  <c r="G14" i="839"/>
  <c r="F8" i="839"/>
  <c r="F10" i="839"/>
  <c r="H12" i="848"/>
  <c r="H6" i="848"/>
  <c r="L105" i="839"/>
  <c r="M105" i="839" s="1"/>
  <c r="G6" i="839"/>
  <c r="G10" i="839"/>
  <c r="J6" i="858"/>
  <c r="F29" i="839"/>
  <c r="F6" i="872"/>
  <c r="F8" i="872" s="1"/>
  <c r="I7" i="836"/>
  <c r="I38" i="839" s="1"/>
  <c r="I37" i="839" s="1"/>
  <c r="I6" i="857"/>
  <c r="I9" i="839"/>
  <c r="I11" i="857"/>
  <c r="I13" i="858" s="1"/>
  <c r="K26" i="872"/>
  <c r="L25" i="872"/>
  <c r="L24" i="872"/>
  <c r="F5" i="859"/>
  <c r="F7" i="859" s="1"/>
  <c r="F9" i="872" s="1"/>
  <c r="K89" i="848"/>
  <c r="J25" i="848"/>
  <c r="J22" i="857" s="1"/>
  <c r="J25" i="858" s="1"/>
  <c r="G13" i="858"/>
  <c r="G8" i="858"/>
  <c r="G12" i="848"/>
  <c r="H39" i="848"/>
  <c r="H7" i="872"/>
  <c r="H8" i="872" s="1"/>
  <c r="H10" i="872" s="1"/>
  <c r="H14" i="872" s="1"/>
  <c r="G6" i="848"/>
  <c r="G13" i="848"/>
  <c r="G14" i="848" s="1"/>
  <c r="F8" i="848"/>
  <c r="F12" i="848"/>
  <c r="H13" i="858"/>
  <c r="H8" i="858"/>
  <c r="G12" i="839"/>
  <c r="H10" i="839"/>
  <c r="H6" i="839"/>
  <c r="H12" i="839"/>
  <c r="G10" i="848"/>
  <c r="F13" i="839"/>
  <c r="F14" i="839" s="1"/>
  <c r="H5" i="859"/>
  <c r="H13" i="848"/>
  <c r="H14" i="848" s="1"/>
  <c r="L91" i="848"/>
  <c r="K27" i="848"/>
  <c r="K24" i="857" s="1"/>
  <c r="K27" i="858" s="1"/>
  <c r="F14" i="848"/>
  <c r="K125" i="839"/>
  <c r="G20" i="858"/>
  <c r="G18" i="858"/>
  <c r="F6" i="848"/>
  <c r="J9" i="839"/>
  <c r="J11" i="857"/>
  <c r="J13" i="858" s="1"/>
  <c r="I21" i="857"/>
  <c r="I24" i="858" s="1"/>
  <c r="I9" i="848"/>
  <c r="G39" i="848"/>
  <c r="G7" i="872"/>
  <c r="G8" i="872" s="1"/>
  <c r="G10" i="872" s="1"/>
  <c r="G14" i="872" s="1"/>
  <c r="L18" i="861"/>
  <c r="L24" i="861"/>
  <c r="L100" i="848"/>
  <c r="K37" i="848"/>
  <c r="K34" i="857" s="1"/>
  <c r="K37" i="858" s="1"/>
  <c r="L93" i="848"/>
  <c r="K30" i="848"/>
  <c r="K27" i="857" s="1"/>
  <c r="K30" i="858" s="1"/>
  <c r="L97" i="848"/>
  <c r="K34" i="848"/>
  <c r="K31" i="857" s="1"/>
  <c r="K34" i="858" s="1"/>
  <c r="K83" i="848"/>
  <c r="L98" i="848"/>
  <c r="K35" i="848"/>
  <c r="K32" i="857" s="1"/>
  <c r="K35" i="858" s="1"/>
  <c r="L31" i="848"/>
  <c r="L28" i="857" s="1"/>
  <c r="L31" i="858" s="1"/>
  <c r="M94" i="848"/>
  <c r="L99" i="848"/>
  <c r="K36" i="848"/>
  <c r="K33" i="857" s="1"/>
  <c r="K36" i="858" s="1"/>
  <c r="M95" i="848"/>
  <c r="L32" i="848"/>
  <c r="L29" i="857" s="1"/>
  <c r="L32" i="858" s="1"/>
  <c r="J126" i="848"/>
  <c r="J124" i="848" s="1"/>
  <c r="J130" i="848" s="1"/>
  <c r="J24" i="848"/>
  <c r="K88" i="848"/>
  <c r="L96" i="848"/>
  <c r="K33" i="848"/>
  <c r="K30" i="857" s="1"/>
  <c r="K33" i="858" s="1"/>
  <c r="I28" i="848"/>
  <c r="I109" i="848"/>
  <c r="L62" i="848"/>
  <c r="L79" i="839"/>
  <c r="K26" i="839"/>
  <c r="K14" i="857" s="1"/>
  <c r="K16" i="858" s="1"/>
  <c r="J42" i="839"/>
  <c r="K44" i="839"/>
  <c r="L78" i="839"/>
  <c r="K25" i="839"/>
  <c r="K13" i="857" s="1"/>
  <c r="K15" i="858" s="1"/>
  <c r="K54" i="848"/>
  <c r="L56" i="848"/>
  <c r="J123" i="839"/>
  <c r="J129" i="839" s="1"/>
  <c r="J118" i="839" s="1"/>
  <c r="K76" i="839"/>
  <c r="K23" i="839" s="1"/>
  <c r="J80" i="839"/>
  <c r="I99" i="839"/>
  <c r="I87" i="839"/>
  <c r="J102" i="839"/>
  <c r="J101" i="839" s="1"/>
  <c r="J13" i="872" s="1"/>
  <c r="C18" i="873" s="1"/>
  <c r="L77" i="839"/>
  <c r="K24" i="839"/>
  <c r="K12" i="857" s="1"/>
  <c r="K14" i="858" s="1"/>
  <c r="K13" i="836"/>
  <c r="L12" i="836"/>
  <c r="K5" i="836"/>
  <c r="K5" i="857" s="1"/>
  <c r="I8" i="836"/>
  <c r="L50" i="839"/>
  <c r="J27" i="836"/>
  <c r="J6" i="836"/>
  <c r="J6" i="857" s="1"/>
  <c r="J7" i="858" s="1"/>
  <c r="L23" i="836"/>
  <c r="K26" i="836"/>
  <c r="K71" i="839"/>
  <c r="B16" i="828"/>
  <c r="K20" i="872" s="1"/>
  <c r="L26" i="872" l="1"/>
  <c r="J119" i="848"/>
  <c r="K126" i="848"/>
  <c r="L126" i="848" s="1"/>
  <c r="M126" i="848" s="1"/>
  <c r="I72" i="839"/>
  <c r="I70" i="839" s="1"/>
  <c r="I83" i="839"/>
  <c r="I82" i="839" s="1"/>
  <c r="I66" i="839"/>
  <c r="I30" i="839"/>
  <c r="I59" i="839"/>
  <c r="J7" i="836"/>
  <c r="J20" i="861" s="1"/>
  <c r="J19" i="861" s="1"/>
  <c r="J6" i="861" s="1"/>
  <c r="J12" i="870" s="1"/>
  <c r="L76" i="839"/>
  <c r="L23" i="839" s="1"/>
  <c r="L11" i="857" s="1"/>
  <c r="L13" i="858" s="1"/>
  <c r="J21" i="857"/>
  <c r="J24" i="858" s="1"/>
  <c r="J9" i="848"/>
  <c r="F10" i="872"/>
  <c r="F14" i="872" s="1"/>
  <c r="K27" i="872"/>
  <c r="D22" i="873" s="1"/>
  <c r="L27" i="872"/>
  <c r="E22" i="873" s="1"/>
  <c r="D50" i="872"/>
  <c r="I27" i="872"/>
  <c r="B22" i="873" s="1"/>
  <c r="J27" i="872"/>
  <c r="C22" i="873" s="1"/>
  <c r="M25" i="872"/>
  <c r="M24" i="872"/>
  <c r="L125" i="839"/>
  <c r="M125" i="839" s="1"/>
  <c r="M91" i="848"/>
  <c r="M27" i="848" s="1"/>
  <c r="M24" i="857" s="1"/>
  <c r="M27" i="858" s="1"/>
  <c r="L27" i="848"/>
  <c r="L24" i="857" s="1"/>
  <c r="L27" i="858" s="1"/>
  <c r="K6" i="858"/>
  <c r="I7" i="858"/>
  <c r="I5" i="858"/>
  <c r="I5" i="872"/>
  <c r="I15" i="839"/>
  <c r="I6" i="839" s="1"/>
  <c r="I17" i="861"/>
  <c r="I16" i="861" s="1"/>
  <c r="I5" i="861" s="1"/>
  <c r="I20" i="861"/>
  <c r="I19" i="861" s="1"/>
  <c r="I6" i="861" s="1"/>
  <c r="I12" i="870" s="1"/>
  <c r="I50" i="848"/>
  <c r="I49" i="848" s="1"/>
  <c r="I59" i="848"/>
  <c r="I58" i="848" s="1"/>
  <c r="I104" i="848"/>
  <c r="I103" i="848" s="1"/>
  <c r="I23" i="861"/>
  <c r="I22" i="861" s="1"/>
  <c r="I7" i="861" s="1"/>
  <c r="I13" i="870" s="1"/>
  <c r="I17" i="871" s="1"/>
  <c r="I15" i="848"/>
  <c r="I6" i="848" s="1"/>
  <c r="I26" i="861"/>
  <c r="I25" i="861" s="1"/>
  <c r="I8" i="861" s="1"/>
  <c r="I84" i="848"/>
  <c r="I82" i="848" s="1"/>
  <c r="I111" i="848"/>
  <c r="I110" i="848" s="1"/>
  <c r="I40" i="848"/>
  <c r="I78" i="848"/>
  <c r="I71" i="848"/>
  <c r="I91" i="839"/>
  <c r="I11" i="848"/>
  <c r="I25" i="857"/>
  <c r="I28" i="858" s="1"/>
  <c r="K9" i="839"/>
  <c r="K11" i="857"/>
  <c r="K13" i="858" s="1"/>
  <c r="J84" i="848"/>
  <c r="J82" i="848" s="1"/>
  <c r="J5" i="872"/>
  <c r="J15" i="839"/>
  <c r="J6" i="839" s="1"/>
  <c r="J5" i="858"/>
  <c r="I47" i="839"/>
  <c r="I46" i="839" s="1"/>
  <c r="I51" i="839" s="1"/>
  <c r="I53" i="839" s="1"/>
  <c r="K25" i="848"/>
  <c r="K22" i="857" s="1"/>
  <c r="K25" i="858" s="1"/>
  <c r="L89" i="848"/>
  <c r="M24" i="861"/>
  <c r="M18" i="861"/>
  <c r="M98" i="848"/>
  <c r="L35" i="848"/>
  <c r="L32" i="857" s="1"/>
  <c r="L35" i="858" s="1"/>
  <c r="M96" i="848"/>
  <c r="L33" i="848"/>
  <c r="L30" i="857" s="1"/>
  <c r="L33" i="858" s="1"/>
  <c r="M97" i="848"/>
  <c r="L34" i="848"/>
  <c r="L31" i="857" s="1"/>
  <c r="L34" i="858" s="1"/>
  <c r="M93" i="848"/>
  <c r="L30" i="848"/>
  <c r="L27" i="857" s="1"/>
  <c r="L30" i="858" s="1"/>
  <c r="M32" i="848"/>
  <c r="M29" i="857" s="1"/>
  <c r="M32" i="858" s="1"/>
  <c r="M100" i="848"/>
  <c r="L37" i="848"/>
  <c r="L34" i="857" s="1"/>
  <c r="L37" i="858" s="1"/>
  <c r="M99" i="848"/>
  <c r="L36" i="848"/>
  <c r="L33" i="857" s="1"/>
  <c r="L36" i="858" s="1"/>
  <c r="M31" i="848"/>
  <c r="M28" i="857" s="1"/>
  <c r="M31" i="858" s="1"/>
  <c r="K24" i="848"/>
  <c r="K101" i="848"/>
  <c r="L88" i="848"/>
  <c r="J108" i="848"/>
  <c r="K122" i="848"/>
  <c r="K121" i="848" s="1"/>
  <c r="L83" i="848"/>
  <c r="M83" i="848" s="1"/>
  <c r="I22" i="839"/>
  <c r="I89" i="839"/>
  <c r="M79" i="839"/>
  <c r="L26" i="839"/>
  <c r="L14" i="857" s="1"/>
  <c r="L16" i="858" s="1"/>
  <c r="J106" i="839"/>
  <c r="J98" i="839"/>
  <c r="M78" i="839"/>
  <c r="L25" i="839"/>
  <c r="L13" i="857" s="1"/>
  <c r="L15" i="858" s="1"/>
  <c r="K80" i="839"/>
  <c r="L44" i="839"/>
  <c r="K42" i="839"/>
  <c r="M77" i="839"/>
  <c r="L24" i="839"/>
  <c r="L12" i="857" s="1"/>
  <c r="L14" i="858" s="1"/>
  <c r="M62" i="848"/>
  <c r="I63" i="839"/>
  <c r="I64" i="839" s="1"/>
  <c r="I65" i="839" s="1"/>
  <c r="I21" i="839"/>
  <c r="L54" i="848"/>
  <c r="M56" i="848"/>
  <c r="K121" i="839"/>
  <c r="K120" i="839" s="1"/>
  <c r="J88" i="839"/>
  <c r="J27" i="839" s="1"/>
  <c r="J15" i="857" s="1"/>
  <c r="J17" i="858" s="1"/>
  <c r="L5" i="836"/>
  <c r="L5" i="857" s="1"/>
  <c r="M12" i="836"/>
  <c r="L13" i="836"/>
  <c r="L71" i="839"/>
  <c r="K27" i="836"/>
  <c r="K6" i="836"/>
  <c r="L26" i="836"/>
  <c r="M23" i="836"/>
  <c r="M50" i="839"/>
  <c r="M26" i="872" l="1"/>
  <c r="M27" i="872" s="1"/>
  <c r="F22" i="873" s="1"/>
  <c r="G22" i="873" s="1"/>
  <c r="J30" i="839"/>
  <c r="J83" i="839"/>
  <c r="J82" i="839" s="1"/>
  <c r="J38" i="839"/>
  <c r="J37" i="839" s="1"/>
  <c r="J8" i="836"/>
  <c r="J59" i="839"/>
  <c r="L80" i="839"/>
  <c r="M76" i="839"/>
  <c r="M23" i="839" s="1"/>
  <c r="M11" i="857" s="1"/>
  <c r="M13" i="858" s="1"/>
  <c r="J15" i="848"/>
  <c r="J6" i="848" s="1"/>
  <c r="J17" i="861"/>
  <c r="J16" i="861" s="1"/>
  <c r="J5" i="861" s="1"/>
  <c r="J6" i="870" s="1"/>
  <c r="J91" i="839"/>
  <c r="J71" i="848"/>
  <c r="J78" i="848"/>
  <c r="J111" i="848"/>
  <c r="J40" i="848"/>
  <c r="J26" i="861"/>
  <c r="J25" i="861" s="1"/>
  <c r="J8" i="861" s="1"/>
  <c r="J10" i="861" s="1"/>
  <c r="J66" i="839"/>
  <c r="J59" i="848"/>
  <c r="J58" i="848" s="1"/>
  <c r="J67" i="848" s="1"/>
  <c r="J23" i="861"/>
  <c r="J22" i="861" s="1"/>
  <c r="J7" i="861" s="1"/>
  <c r="J13" i="870" s="1"/>
  <c r="J17" i="871" s="1"/>
  <c r="J47" i="839"/>
  <c r="J46" i="839" s="1"/>
  <c r="J51" i="839" s="1"/>
  <c r="J53" i="839" s="1"/>
  <c r="J104" i="848"/>
  <c r="J103" i="848" s="1"/>
  <c r="J72" i="839"/>
  <c r="J70" i="839" s="1"/>
  <c r="J63" i="839" s="1"/>
  <c r="J64" i="839" s="1"/>
  <c r="J50" i="848"/>
  <c r="J49" i="848" s="1"/>
  <c r="I49" i="839"/>
  <c r="I55" i="839"/>
  <c r="L9" i="839"/>
  <c r="I10" i="848"/>
  <c r="I12" i="848"/>
  <c r="J75" i="848"/>
  <c r="J76" i="848" s="1"/>
  <c r="J23" i="848"/>
  <c r="I61" i="848"/>
  <c r="I67" i="848"/>
  <c r="I63" i="848"/>
  <c r="I65" i="848" s="1"/>
  <c r="I28" i="839"/>
  <c r="I9" i="857"/>
  <c r="I7" i="839"/>
  <c r="J30" i="872"/>
  <c r="C6" i="873"/>
  <c r="I16" i="871"/>
  <c r="I15" i="871"/>
  <c r="I6" i="870"/>
  <c r="I9" i="861"/>
  <c r="K7" i="836"/>
  <c r="K38" i="839" s="1"/>
  <c r="K37" i="839" s="1"/>
  <c r="K6" i="857"/>
  <c r="B6" i="873"/>
  <c r="I30" i="872"/>
  <c r="D33" i="873"/>
  <c r="E50" i="872"/>
  <c r="E33" i="873" s="1"/>
  <c r="C50" i="872"/>
  <c r="C33" i="873" s="1"/>
  <c r="M89" i="848"/>
  <c r="M25" i="848" s="1"/>
  <c r="M22" i="857" s="1"/>
  <c r="M25" i="858" s="1"/>
  <c r="L25" i="848"/>
  <c r="L22" i="857" s="1"/>
  <c r="L25" i="858" s="1"/>
  <c r="L6" i="858"/>
  <c r="I75" i="848"/>
  <c r="I76" i="848" s="1"/>
  <c r="I77" i="848" s="1"/>
  <c r="I23" i="848"/>
  <c r="J10" i="839"/>
  <c r="J16" i="871"/>
  <c r="I10" i="839"/>
  <c r="I10" i="861"/>
  <c r="I22" i="870"/>
  <c r="K9" i="848"/>
  <c r="K21" i="857"/>
  <c r="K24" i="858" s="1"/>
  <c r="I90" i="839"/>
  <c r="I11" i="872"/>
  <c r="B19" i="873" s="1"/>
  <c r="I10" i="857"/>
  <c r="I12" i="858" s="1"/>
  <c r="I11" i="839"/>
  <c r="I12" i="839" s="1"/>
  <c r="K127" i="848"/>
  <c r="K124" i="848" s="1"/>
  <c r="K130" i="848" s="1"/>
  <c r="K118" i="848"/>
  <c r="M37" i="848"/>
  <c r="M34" i="857" s="1"/>
  <c r="M37" i="858" s="1"/>
  <c r="M36" i="848"/>
  <c r="M33" i="857" s="1"/>
  <c r="M36" i="858" s="1"/>
  <c r="M33" i="848"/>
  <c r="M30" i="857" s="1"/>
  <c r="M33" i="858" s="1"/>
  <c r="M35" i="848"/>
  <c r="M32" i="857" s="1"/>
  <c r="M35" i="858" s="1"/>
  <c r="M34" i="848"/>
  <c r="M31" i="857" s="1"/>
  <c r="M34" i="858" s="1"/>
  <c r="L24" i="848"/>
  <c r="L101" i="848"/>
  <c r="M88" i="848"/>
  <c r="J28" i="848"/>
  <c r="J109" i="848"/>
  <c r="J110" i="848" s="1"/>
  <c r="M30" i="848"/>
  <c r="M27" i="857" s="1"/>
  <c r="M30" i="858" s="1"/>
  <c r="M24" i="839"/>
  <c r="M12" i="857" s="1"/>
  <c r="M14" i="858" s="1"/>
  <c r="M26" i="839"/>
  <c r="M14" i="857" s="1"/>
  <c r="M16" i="858" s="1"/>
  <c r="L42" i="839"/>
  <c r="M44" i="839"/>
  <c r="K126" i="839"/>
  <c r="K123" i="839" s="1"/>
  <c r="K129" i="839" s="1"/>
  <c r="K117" i="839"/>
  <c r="K106" i="839"/>
  <c r="L106" i="839" s="1"/>
  <c r="J104" i="839"/>
  <c r="J110" i="839" s="1"/>
  <c r="M54" i="848"/>
  <c r="M25" i="839"/>
  <c r="M13" i="857" s="1"/>
  <c r="M15" i="858" s="1"/>
  <c r="K83" i="839"/>
  <c r="K82" i="839" s="1"/>
  <c r="K72" i="839"/>
  <c r="K70" i="839" s="1"/>
  <c r="K66" i="839"/>
  <c r="K47" i="839"/>
  <c r="K46" i="839" s="1"/>
  <c r="K59" i="839"/>
  <c r="J55" i="839"/>
  <c r="L27" i="836"/>
  <c r="L6" i="836"/>
  <c r="M26" i="836"/>
  <c r="M71" i="839"/>
  <c r="M13" i="836"/>
  <c r="M5" i="836"/>
  <c r="M5" i="857" s="1"/>
  <c r="J10" i="848" l="1"/>
  <c r="M80" i="839"/>
  <c r="J77" i="848"/>
  <c r="J63" i="848"/>
  <c r="J65" i="848" s="1"/>
  <c r="J61" i="848"/>
  <c r="J65" i="839"/>
  <c r="M106" i="839"/>
  <c r="I57" i="839"/>
  <c r="I58" i="839" s="1"/>
  <c r="J21" i="839"/>
  <c r="J9" i="857" s="1"/>
  <c r="J22" i="870"/>
  <c r="J32" i="871" s="1"/>
  <c r="J49" i="839"/>
  <c r="J57" i="839" s="1"/>
  <c r="J58" i="839" s="1"/>
  <c r="J15" i="871"/>
  <c r="J9" i="861"/>
  <c r="J11" i="861" s="1"/>
  <c r="J37" i="872" s="1"/>
  <c r="L127" i="848"/>
  <c r="M127" i="848" s="1"/>
  <c r="J69" i="848"/>
  <c r="J70" i="848" s="1"/>
  <c r="M9" i="839"/>
  <c r="K8" i="836"/>
  <c r="K30" i="839"/>
  <c r="I8" i="839"/>
  <c r="I13" i="839"/>
  <c r="I14" i="839" s="1"/>
  <c r="I11" i="858"/>
  <c r="I8" i="858"/>
  <c r="J7" i="839"/>
  <c r="J9" i="871"/>
  <c r="J5" i="871"/>
  <c r="J6" i="871"/>
  <c r="J7" i="871"/>
  <c r="I20" i="857"/>
  <c r="I7" i="848"/>
  <c r="I38" i="848"/>
  <c r="I29" i="839"/>
  <c r="I6" i="872"/>
  <c r="M6" i="858"/>
  <c r="C7" i="873"/>
  <c r="L21" i="857"/>
  <c r="L24" i="858" s="1"/>
  <c r="L9" i="848"/>
  <c r="K7" i="858"/>
  <c r="K5" i="858"/>
  <c r="L7" i="836"/>
  <c r="L38" i="839" s="1"/>
  <c r="L37" i="839" s="1"/>
  <c r="L6" i="857"/>
  <c r="J38" i="848"/>
  <c r="J11" i="848"/>
  <c r="J12" i="848" s="1"/>
  <c r="J25" i="857"/>
  <c r="J28" i="858" s="1"/>
  <c r="K84" i="848"/>
  <c r="K82" i="848" s="1"/>
  <c r="K5" i="872"/>
  <c r="K15" i="839"/>
  <c r="K17" i="861"/>
  <c r="K16" i="861" s="1"/>
  <c r="K5" i="861" s="1"/>
  <c r="K20" i="861"/>
  <c r="K19" i="861" s="1"/>
  <c r="K6" i="861" s="1"/>
  <c r="K12" i="870" s="1"/>
  <c r="K91" i="839"/>
  <c r="K50" i="848"/>
  <c r="K49" i="848" s="1"/>
  <c r="K23" i="861"/>
  <c r="K22" i="861" s="1"/>
  <c r="K7" i="861" s="1"/>
  <c r="K13" i="870" s="1"/>
  <c r="K17" i="871" s="1"/>
  <c r="K15" i="848"/>
  <c r="K6" i="848" s="1"/>
  <c r="K26" i="861"/>
  <c r="K25" i="861" s="1"/>
  <c r="K8" i="861" s="1"/>
  <c r="K111" i="848"/>
  <c r="K40" i="848"/>
  <c r="K104" i="848"/>
  <c r="K103" i="848" s="1"/>
  <c r="K59" i="848"/>
  <c r="K58" i="848" s="1"/>
  <c r="K78" i="848"/>
  <c r="K71" i="848"/>
  <c r="I69" i="848"/>
  <c r="I70" i="848" s="1"/>
  <c r="I34" i="871"/>
  <c r="I33" i="871"/>
  <c r="I32" i="871"/>
  <c r="I11" i="861"/>
  <c r="J7" i="848"/>
  <c r="J20" i="857"/>
  <c r="I9" i="871"/>
  <c r="I7" i="871"/>
  <c r="I6" i="871"/>
  <c r="I5" i="871"/>
  <c r="K108" i="848"/>
  <c r="L122" i="848"/>
  <c r="L121" i="848" s="1"/>
  <c r="K119" i="848"/>
  <c r="M24" i="848"/>
  <c r="M101" i="848"/>
  <c r="L118" i="848"/>
  <c r="L126" i="839"/>
  <c r="K102" i="839"/>
  <c r="K101" i="839" s="1"/>
  <c r="K13" i="872" s="1"/>
  <c r="D18" i="873" s="1"/>
  <c r="J87" i="839"/>
  <c r="J99" i="839"/>
  <c r="K88" i="839"/>
  <c r="K27" i="839" s="1"/>
  <c r="K15" i="857" s="1"/>
  <c r="K17" i="858" s="1"/>
  <c r="L121" i="839"/>
  <c r="L120" i="839" s="1"/>
  <c r="L117" i="839" s="1"/>
  <c r="K118" i="839"/>
  <c r="K63" i="839"/>
  <c r="K64" i="839" s="1"/>
  <c r="K65" i="839" s="1"/>
  <c r="K21" i="839"/>
  <c r="M42" i="839"/>
  <c r="L66" i="839"/>
  <c r="K55" i="839"/>
  <c r="K49" i="839"/>
  <c r="K51" i="839"/>
  <c r="K53" i="839" s="1"/>
  <c r="M27" i="836"/>
  <c r="M6" i="836"/>
  <c r="M6" i="857" s="1"/>
  <c r="M7" i="858" s="1"/>
  <c r="J34" i="871" l="1"/>
  <c r="J33" i="871"/>
  <c r="K10" i="848"/>
  <c r="J12" i="861"/>
  <c r="J12" i="872" s="1"/>
  <c r="C20" i="873" s="1"/>
  <c r="L5" i="872"/>
  <c r="L15" i="839"/>
  <c r="L17" i="861"/>
  <c r="L16" i="861" s="1"/>
  <c r="L5" i="861" s="1"/>
  <c r="L78" i="848"/>
  <c r="L20" i="861"/>
  <c r="L19" i="861" s="1"/>
  <c r="L6" i="861" s="1"/>
  <c r="L12" i="870" s="1"/>
  <c r="L23" i="861"/>
  <c r="L22" i="861" s="1"/>
  <c r="L7" i="861" s="1"/>
  <c r="L13" i="870" s="1"/>
  <c r="L17" i="871" s="1"/>
  <c r="L15" i="848"/>
  <c r="L6" i="848" s="1"/>
  <c r="L26" i="861"/>
  <c r="L25" i="861" s="1"/>
  <c r="L8" i="861" s="1"/>
  <c r="L111" i="848"/>
  <c r="L71" i="848"/>
  <c r="L84" i="848"/>
  <c r="L82" i="848" s="1"/>
  <c r="L104" i="848"/>
  <c r="L103" i="848" s="1"/>
  <c r="L40" i="848"/>
  <c r="L59" i="848"/>
  <c r="L58" i="848" s="1"/>
  <c r="L50" i="848"/>
  <c r="L49" i="848" s="1"/>
  <c r="L91" i="839"/>
  <c r="I23" i="858"/>
  <c r="I18" i="858"/>
  <c r="J8" i="848"/>
  <c r="J13" i="848"/>
  <c r="J14" i="848" s="1"/>
  <c r="L30" i="839"/>
  <c r="M21" i="857"/>
  <c r="M24" i="858" s="1"/>
  <c r="M9" i="848"/>
  <c r="L72" i="839"/>
  <c r="L70" i="839" s="1"/>
  <c r="L63" i="839" s="1"/>
  <c r="L64" i="839" s="1"/>
  <c r="L65" i="839" s="1"/>
  <c r="K16" i="871"/>
  <c r="K15" i="871"/>
  <c r="K6" i="870"/>
  <c r="K9" i="861"/>
  <c r="J8" i="839"/>
  <c r="J23" i="858"/>
  <c r="J18" i="858"/>
  <c r="K6" i="839"/>
  <c r="K10" i="839"/>
  <c r="J11" i="858"/>
  <c r="I8" i="848"/>
  <c r="I13" i="848"/>
  <c r="I14" i="848" s="1"/>
  <c r="K7" i="839"/>
  <c r="K9" i="857"/>
  <c r="D6" i="873"/>
  <c r="K30" i="872"/>
  <c r="I39" i="848"/>
  <c r="I7" i="872"/>
  <c r="I12" i="861"/>
  <c r="I12" i="872" s="1"/>
  <c r="B20" i="873" s="1"/>
  <c r="I37" i="872"/>
  <c r="M7" i="836"/>
  <c r="M72" i="839" s="1"/>
  <c r="M70" i="839" s="1"/>
  <c r="M5" i="858"/>
  <c r="K10" i="861"/>
  <c r="K22" i="870"/>
  <c r="L83" i="839"/>
  <c r="L82" i="839" s="1"/>
  <c r="K61" i="848"/>
  <c r="K63" i="848"/>
  <c r="K65" i="848" s="1"/>
  <c r="K67" i="848"/>
  <c r="I5" i="859"/>
  <c r="I7" i="859" s="1"/>
  <c r="I9" i="872" s="1"/>
  <c r="L8" i="836"/>
  <c r="L59" i="839"/>
  <c r="J39" i="848"/>
  <c r="J7" i="872"/>
  <c r="B8" i="873"/>
  <c r="I31" i="872"/>
  <c r="L10" i="848"/>
  <c r="K75" i="848"/>
  <c r="K76" i="848" s="1"/>
  <c r="K77" i="848" s="1"/>
  <c r="K23" i="848"/>
  <c r="L47" i="839"/>
  <c r="L46" i="839" s="1"/>
  <c r="L51" i="839" s="1"/>
  <c r="L7" i="858"/>
  <c r="L5" i="858"/>
  <c r="L128" i="848"/>
  <c r="L124" i="848" s="1"/>
  <c r="L130" i="848" s="1"/>
  <c r="K28" i="848"/>
  <c r="K109" i="848"/>
  <c r="K110" i="848" s="1"/>
  <c r="K107" i="839"/>
  <c r="K98" i="839"/>
  <c r="M126" i="839"/>
  <c r="J22" i="839"/>
  <c r="J89" i="839"/>
  <c r="L127" i="839"/>
  <c r="K57" i="839"/>
  <c r="K58" i="839" s="1"/>
  <c r="K69" i="848" l="1"/>
  <c r="K70" i="848" s="1"/>
  <c r="M83" i="839"/>
  <c r="M82" i="839" s="1"/>
  <c r="L53" i="839"/>
  <c r="L49" i="839"/>
  <c r="L55" i="839"/>
  <c r="M47" i="839"/>
  <c r="M46" i="839" s="1"/>
  <c r="M8" i="836"/>
  <c r="M59" i="839"/>
  <c r="M66" i="839"/>
  <c r="M38" i="839"/>
  <c r="M37" i="839" s="1"/>
  <c r="K11" i="861"/>
  <c r="L61" i="848"/>
  <c r="L67" i="848"/>
  <c r="L63" i="848"/>
  <c r="L65" i="848" s="1"/>
  <c r="K9" i="871"/>
  <c r="K7" i="871"/>
  <c r="K5" i="871"/>
  <c r="K6" i="871"/>
  <c r="L75" i="848"/>
  <c r="L76" i="848" s="1"/>
  <c r="L77" i="848" s="1"/>
  <c r="L23" i="848"/>
  <c r="C12" i="873"/>
  <c r="C13" i="873" s="1"/>
  <c r="J32" i="872"/>
  <c r="B12" i="873"/>
  <c r="B13" i="873" s="1"/>
  <c r="I32" i="872"/>
  <c r="I34" i="872"/>
  <c r="B16" i="873"/>
  <c r="D7" i="873"/>
  <c r="M128" i="848"/>
  <c r="K11" i="858"/>
  <c r="K12" i="861"/>
  <c r="K12" i="872" s="1"/>
  <c r="D20" i="873" s="1"/>
  <c r="K37" i="872"/>
  <c r="L10" i="861"/>
  <c r="L22" i="870"/>
  <c r="B9" i="873"/>
  <c r="B10" i="873"/>
  <c r="K38" i="848"/>
  <c r="K11" i="848"/>
  <c r="K12" i="848" s="1"/>
  <c r="K25" i="857"/>
  <c r="K28" i="858" s="1"/>
  <c r="L16" i="871"/>
  <c r="L15" i="871"/>
  <c r="K34" i="871"/>
  <c r="K33" i="871"/>
  <c r="K32" i="871"/>
  <c r="J28" i="839"/>
  <c r="J11" i="839"/>
  <c r="J10" i="857"/>
  <c r="L9" i="861"/>
  <c r="L6" i="870"/>
  <c r="L6" i="839"/>
  <c r="L10" i="839"/>
  <c r="L21" i="839"/>
  <c r="I8" i="872"/>
  <c r="M26" i="861"/>
  <c r="M25" i="861" s="1"/>
  <c r="M8" i="861" s="1"/>
  <c r="M111" i="848"/>
  <c r="M5" i="872"/>
  <c r="M15" i="839"/>
  <c r="M17" i="861"/>
  <c r="M16" i="861" s="1"/>
  <c r="M5" i="861" s="1"/>
  <c r="M78" i="848"/>
  <c r="M20" i="861"/>
  <c r="M19" i="861" s="1"/>
  <c r="M6" i="861" s="1"/>
  <c r="M12" i="870" s="1"/>
  <c r="M23" i="861"/>
  <c r="M22" i="861" s="1"/>
  <c r="M7" i="861" s="1"/>
  <c r="M13" i="870" s="1"/>
  <c r="M17" i="871" s="1"/>
  <c r="M15" i="848"/>
  <c r="M6" i="848" s="1"/>
  <c r="M91" i="839"/>
  <c r="M71" i="848"/>
  <c r="M84" i="848"/>
  <c r="M82" i="848" s="1"/>
  <c r="M104" i="848"/>
  <c r="M103" i="848" s="1"/>
  <c r="M40" i="848"/>
  <c r="M59" i="848"/>
  <c r="M58" i="848" s="1"/>
  <c r="M50" i="848"/>
  <c r="M49" i="848" s="1"/>
  <c r="E6" i="873"/>
  <c r="L30" i="872"/>
  <c r="K8" i="839"/>
  <c r="K7" i="848"/>
  <c r="K20" i="857"/>
  <c r="M30" i="839"/>
  <c r="J90" i="839"/>
  <c r="J11" i="872"/>
  <c r="C19" i="873" s="1"/>
  <c r="L108" i="848"/>
  <c r="M122" i="848"/>
  <c r="M121" i="848" s="1"/>
  <c r="L119" i="848"/>
  <c r="L57" i="839"/>
  <c r="L58" i="839" s="1"/>
  <c r="M127" i="839"/>
  <c r="L107" i="839"/>
  <c r="M107" i="839" s="1"/>
  <c r="K104" i="839"/>
  <c r="K110" i="839" s="1"/>
  <c r="L123" i="839"/>
  <c r="L129" i="839" s="1"/>
  <c r="M63" i="839"/>
  <c r="M64" i="839" s="1"/>
  <c r="M21" i="839"/>
  <c r="M55" i="839"/>
  <c r="M49" i="839"/>
  <c r="M51" i="839"/>
  <c r="M53" i="839" s="1"/>
  <c r="M65" i="839"/>
  <c r="M10" i="848" l="1"/>
  <c r="M10" i="861"/>
  <c r="M22" i="870"/>
  <c r="B11" i="873"/>
  <c r="B14" i="873"/>
  <c r="M75" i="848"/>
  <c r="M76" i="848" s="1"/>
  <c r="M77" i="848" s="1"/>
  <c r="M23" i="848"/>
  <c r="L7" i="848"/>
  <c r="L20" i="857"/>
  <c r="F6" i="873"/>
  <c r="M30" i="872"/>
  <c r="G6" i="873" s="1"/>
  <c r="E7" i="873"/>
  <c r="I33" i="872"/>
  <c r="I35" i="872" s="1"/>
  <c r="I39" i="872" s="1"/>
  <c r="I40" i="872" s="1"/>
  <c r="I10" i="872"/>
  <c r="I14" i="872" s="1"/>
  <c r="I23" i="872" s="1"/>
  <c r="I28" i="872" s="1"/>
  <c r="K39" i="848"/>
  <c r="K7" i="872"/>
  <c r="L34" i="871"/>
  <c r="L33" i="871"/>
  <c r="L32" i="871"/>
  <c r="L9" i="871"/>
  <c r="L6" i="871"/>
  <c r="L5" i="871"/>
  <c r="L7" i="871"/>
  <c r="M61" i="848"/>
  <c r="M67" i="848"/>
  <c r="M63" i="848"/>
  <c r="M65" i="848" s="1"/>
  <c r="L11" i="861"/>
  <c r="M16" i="871"/>
  <c r="M15" i="871"/>
  <c r="J12" i="839"/>
  <c r="J13" i="839"/>
  <c r="J14" i="839" s="1"/>
  <c r="J12" i="858"/>
  <c r="J8" i="858"/>
  <c r="K23" i="858"/>
  <c r="K18" i="858"/>
  <c r="M6" i="870"/>
  <c r="M9" i="861"/>
  <c r="M11" i="861" s="1"/>
  <c r="L7" i="839"/>
  <c r="L9" i="857"/>
  <c r="K8" i="848"/>
  <c r="K13" i="848"/>
  <c r="K14" i="848" s="1"/>
  <c r="J29" i="839"/>
  <c r="J6" i="872"/>
  <c r="J5" i="859"/>
  <c r="J7" i="859" s="1"/>
  <c r="J9" i="872" s="1"/>
  <c r="M7" i="839"/>
  <c r="M9" i="857"/>
  <c r="M6" i="839"/>
  <c r="M10" i="839"/>
  <c r="L69" i="848"/>
  <c r="L70" i="848" s="1"/>
  <c r="M129" i="848"/>
  <c r="M124" i="848" s="1"/>
  <c r="M130" i="848" s="1"/>
  <c r="M119" i="848" s="1"/>
  <c r="M118" i="848"/>
  <c r="L28" i="848"/>
  <c r="L109" i="848"/>
  <c r="L110" i="848" s="1"/>
  <c r="L88" i="839"/>
  <c r="L27" i="839" s="1"/>
  <c r="L15" i="857" s="1"/>
  <c r="L17" i="858" s="1"/>
  <c r="M121" i="839"/>
  <c r="M120" i="839" s="1"/>
  <c r="L118" i="839"/>
  <c r="L102" i="839"/>
  <c r="L101" i="839" s="1"/>
  <c r="L13" i="872" s="1"/>
  <c r="E18" i="873" s="1"/>
  <c r="K87" i="839"/>
  <c r="K99" i="839"/>
  <c r="M57" i="839"/>
  <c r="M58" i="839" s="1"/>
  <c r="G7" i="873" l="1"/>
  <c r="F7" i="873"/>
  <c r="J34" i="872"/>
  <c r="C16" i="873"/>
  <c r="L23" i="858"/>
  <c r="L18" i="858"/>
  <c r="C8" i="873"/>
  <c r="J31" i="872"/>
  <c r="J8" i="872"/>
  <c r="M69" i="848"/>
  <c r="M70" i="848" s="1"/>
  <c r="L11" i="858"/>
  <c r="M9" i="871"/>
  <c r="M5" i="871"/>
  <c r="M6" i="871"/>
  <c r="M7" i="871"/>
  <c r="L8" i="848"/>
  <c r="M12" i="861"/>
  <c r="M12" i="872" s="1"/>
  <c r="F20" i="873" s="1"/>
  <c r="M37" i="872"/>
  <c r="G20" i="873" s="1"/>
  <c r="L38" i="848"/>
  <c r="L25" i="857"/>
  <c r="L28" i="858" s="1"/>
  <c r="L11" i="848"/>
  <c r="L12" i="848" s="1"/>
  <c r="M7" i="848"/>
  <c r="M20" i="857"/>
  <c r="L8" i="839"/>
  <c r="M8" i="839"/>
  <c r="L12" i="861"/>
  <c r="L12" i="872" s="1"/>
  <c r="E20" i="873" s="1"/>
  <c r="L37" i="872"/>
  <c r="B15" i="873"/>
  <c r="B17" i="873"/>
  <c r="B21" i="873" s="1"/>
  <c r="I29" i="872"/>
  <c r="I41" i="872" s="1"/>
  <c r="I44" i="872" s="1"/>
  <c r="B23" i="873"/>
  <c r="M32" i="871"/>
  <c r="M34" i="871"/>
  <c r="M33" i="871"/>
  <c r="M11" i="858"/>
  <c r="D12" i="873"/>
  <c r="D13" i="873" s="1"/>
  <c r="K32" i="872"/>
  <c r="M108" i="848"/>
  <c r="L108" i="839"/>
  <c r="L98" i="839"/>
  <c r="K22" i="839"/>
  <c r="K89" i="839"/>
  <c r="M128" i="839"/>
  <c r="M123" i="839" s="1"/>
  <c r="M129" i="839" s="1"/>
  <c r="M118" i="839" s="1"/>
  <c r="M117" i="839"/>
  <c r="M8" i="848" l="1"/>
  <c r="C9" i="873"/>
  <c r="C10" i="873"/>
  <c r="M23" i="858"/>
  <c r="J33" i="872"/>
  <c r="J35" i="872" s="1"/>
  <c r="J39" i="872" s="1"/>
  <c r="J40" i="872" s="1"/>
  <c r="J10" i="872"/>
  <c r="J14" i="872" s="1"/>
  <c r="J23" i="872" s="1"/>
  <c r="J28" i="872" s="1"/>
  <c r="K28" i="839"/>
  <c r="K11" i="839"/>
  <c r="K10" i="857"/>
  <c r="L13" i="848"/>
  <c r="L14" i="848" s="1"/>
  <c r="L39" i="848"/>
  <c r="L7" i="872"/>
  <c r="I1" i="859"/>
  <c r="I1" i="866"/>
  <c r="I1" i="869"/>
  <c r="I1" i="848"/>
  <c r="I1" i="858"/>
  <c r="I1" i="861"/>
  <c r="I1" i="868"/>
  <c r="I1" i="871"/>
  <c r="I1" i="872"/>
  <c r="I1" i="839"/>
  <c r="I1" i="857"/>
  <c r="I1" i="860"/>
  <c r="I1" i="867"/>
  <c r="I1" i="870"/>
  <c r="I1" i="836"/>
  <c r="I1" i="856"/>
  <c r="K90" i="839"/>
  <c r="K11" i="872"/>
  <c r="D19" i="873" s="1"/>
  <c r="M28" i="848"/>
  <c r="M109" i="848"/>
  <c r="M110" i="848" s="1"/>
  <c r="M88" i="839"/>
  <c r="M27" i="839" s="1"/>
  <c r="M15" i="857" s="1"/>
  <c r="M17" i="858" s="1"/>
  <c r="M108" i="839"/>
  <c r="L104" i="839"/>
  <c r="L110" i="839" s="1"/>
  <c r="E12" i="873" l="1"/>
  <c r="E13" i="873" s="1"/>
  <c r="L32" i="872"/>
  <c r="K12" i="858"/>
  <c r="K8" i="858"/>
  <c r="C23" i="873"/>
  <c r="J29" i="872"/>
  <c r="J41" i="872" s="1"/>
  <c r="J44" i="872" s="1"/>
  <c r="K12" i="839"/>
  <c r="K13" i="839"/>
  <c r="K14" i="839" s="1"/>
  <c r="K29" i="839"/>
  <c r="K6" i="872"/>
  <c r="K5" i="859"/>
  <c r="K7" i="859" s="1"/>
  <c r="K9" i="872" s="1"/>
  <c r="C11" i="873"/>
  <c r="C14" i="873"/>
  <c r="M38" i="848"/>
  <c r="M25" i="857"/>
  <c r="M11" i="848"/>
  <c r="M102" i="839"/>
  <c r="M101" i="839" s="1"/>
  <c r="M13" i="872" s="1"/>
  <c r="F18" i="873" s="1"/>
  <c r="L87" i="839"/>
  <c r="L99" i="839"/>
  <c r="C15" i="873" l="1"/>
  <c r="C17" i="873"/>
  <c r="C21" i="873" s="1"/>
  <c r="K34" i="872"/>
  <c r="D16" i="873"/>
  <c r="J1" i="856"/>
  <c r="J1" i="859"/>
  <c r="J1" i="866"/>
  <c r="J1" i="869"/>
  <c r="J1" i="848"/>
  <c r="J1" i="858"/>
  <c r="J1" i="861"/>
  <c r="J1" i="868"/>
  <c r="J1" i="871"/>
  <c r="J1" i="872"/>
  <c r="J1" i="839"/>
  <c r="J1" i="857"/>
  <c r="J1" i="860"/>
  <c r="J1" i="867"/>
  <c r="J1" i="870"/>
  <c r="J1" i="836"/>
  <c r="D8" i="873"/>
  <c r="K31" i="872"/>
  <c r="K8" i="872"/>
  <c r="M12" i="848"/>
  <c r="M13" i="848"/>
  <c r="M14" i="848" s="1"/>
  <c r="M28" i="858"/>
  <c r="M18" i="858"/>
  <c r="M39" i="848"/>
  <c r="M7" i="872"/>
  <c r="L22" i="839"/>
  <c r="L89" i="839"/>
  <c r="M109" i="839"/>
  <c r="M98" i="839"/>
  <c r="L90" i="839" l="1"/>
  <c r="L11" i="872"/>
  <c r="E19" i="873" s="1"/>
  <c r="L28" i="839"/>
  <c r="L10" i="857"/>
  <c r="L11" i="839"/>
  <c r="F12" i="873"/>
  <c r="F13" i="873" s="1"/>
  <c r="M32" i="872"/>
  <c r="G12" i="873" s="1"/>
  <c r="G13" i="873" s="1"/>
  <c r="D9" i="873"/>
  <c r="D10" i="873"/>
  <c r="K33" i="872"/>
  <c r="K35" i="872" s="1"/>
  <c r="K39" i="872" s="1"/>
  <c r="K40" i="872" s="1"/>
  <c r="K10" i="872"/>
  <c r="K14" i="872" s="1"/>
  <c r="K23" i="872" s="1"/>
  <c r="K28" i="872" s="1"/>
  <c r="M104" i="839"/>
  <c r="M110" i="839" s="1"/>
  <c r="D23" i="873" l="1"/>
  <c r="K29" i="872"/>
  <c r="K41" i="872" s="1"/>
  <c r="K44" i="872" s="1"/>
  <c r="L12" i="839"/>
  <c r="L13" i="839"/>
  <c r="L14" i="839" s="1"/>
  <c r="D11" i="873"/>
  <c r="D14" i="873"/>
  <c r="L12" i="858"/>
  <c r="L8" i="858"/>
  <c r="L29" i="839"/>
  <c r="L6" i="872"/>
  <c r="L5" i="859"/>
  <c r="L7" i="859" s="1"/>
  <c r="L9" i="872" s="1"/>
  <c r="M87" i="839"/>
  <c r="M99" i="839"/>
  <c r="E16" i="873" l="1"/>
  <c r="L34" i="872"/>
  <c r="E8" i="873"/>
  <c r="L31" i="872"/>
  <c r="L8" i="872"/>
  <c r="D15" i="873"/>
  <c r="D17" i="873"/>
  <c r="D21" i="873" s="1"/>
  <c r="K1" i="836"/>
  <c r="K1" i="856"/>
  <c r="K1" i="859"/>
  <c r="K1" i="866"/>
  <c r="K1" i="869"/>
  <c r="K1" i="848"/>
  <c r="K1" i="858"/>
  <c r="K1" i="861"/>
  <c r="K1" i="868"/>
  <c r="K1" i="871"/>
  <c r="K1" i="872"/>
  <c r="K1" i="839"/>
  <c r="K1" i="857"/>
  <c r="K1" i="860"/>
  <c r="K1" i="867"/>
  <c r="K1" i="870"/>
  <c r="M22" i="839"/>
  <c r="M89" i="839"/>
  <c r="M90" i="839" l="1"/>
  <c r="M11" i="872"/>
  <c r="F19" i="873" s="1"/>
  <c r="M28" i="839"/>
  <c r="M10" i="857"/>
  <c r="M11" i="839"/>
  <c r="L33" i="872"/>
  <c r="L35" i="872" s="1"/>
  <c r="L39" i="872" s="1"/>
  <c r="L40" i="872" s="1"/>
  <c r="L10" i="872"/>
  <c r="L14" i="872" s="1"/>
  <c r="L23" i="872" s="1"/>
  <c r="L28" i="872" s="1"/>
  <c r="E9" i="873"/>
  <c r="E10" i="873"/>
  <c r="E11" i="873" l="1"/>
  <c r="E14" i="873"/>
  <c r="E23" i="873"/>
  <c r="L29" i="872"/>
  <c r="L41" i="872" s="1"/>
  <c r="L44" i="872" s="1"/>
  <c r="M12" i="858"/>
  <c r="M8" i="858"/>
  <c r="M12" i="839"/>
  <c r="M13" i="839"/>
  <c r="M14" i="839" s="1"/>
  <c r="M29" i="839"/>
  <c r="M6" i="872"/>
  <c r="M5" i="859"/>
  <c r="M7" i="859" s="1"/>
  <c r="M9" i="872" s="1"/>
  <c r="F16" i="873" l="1"/>
  <c r="M34" i="872"/>
  <c r="G16" i="873" s="1"/>
  <c r="F8" i="873"/>
  <c r="M31" i="872"/>
  <c r="G8" i="873" s="1"/>
  <c r="M8" i="872"/>
  <c r="L1" i="870"/>
  <c r="L1" i="836"/>
  <c r="L1" i="856"/>
  <c r="L1" i="859"/>
  <c r="L1" i="866"/>
  <c r="L1" i="869"/>
  <c r="L1" i="848"/>
  <c r="L1" i="858"/>
  <c r="L1" i="861"/>
  <c r="L1" i="868"/>
  <c r="L1" i="871"/>
  <c r="L1" i="872"/>
  <c r="L1" i="839"/>
  <c r="L1" i="857"/>
  <c r="L1" i="860"/>
  <c r="L1" i="867"/>
  <c r="E15" i="873"/>
  <c r="E17" i="873"/>
  <c r="E21" i="873" s="1"/>
  <c r="M33" i="872" l="1"/>
  <c r="M35" i="872" s="1"/>
  <c r="M39" i="872" s="1"/>
  <c r="M40" i="872" s="1"/>
  <c r="M10" i="872"/>
  <c r="M14" i="872" s="1"/>
  <c r="M23" i="872" s="1"/>
  <c r="M28" i="872" s="1"/>
  <c r="G9" i="873"/>
  <c r="G10" i="873"/>
  <c r="F9" i="873"/>
  <c r="F10" i="873"/>
  <c r="F23" i="873" l="1"/>
  <c r="M29" i="872"/>
  <c r="M41" i="872" s="1"/>
  <c r="M44" i="872" s="1"/>
  <c r="F11" i="873"/>
  <c r="F14" i="873"/>
  <c r="G14" i="873"/>
  <c r="G11" i="873"/>
  <c r="G15" i="873" l="1"/>
  <c r="G17" i="873"/>
  <c r="G21" i="873" s="1"/>
  <c r="G23" i="873" s="1"/>
  <c r="G24" i="873" s="1"/>
  <c r="G26" i="873" s="1"/>
  <c r="G28" i="873" s="1"/>
  <c r="F15" i="873"/>
  <c r="F17" i="873"/>
  <c r="F21" i="873" s="1"/>
  <c r="M1" i="867"/>
  <c r="M1" i="870"/>
  <c r="M1" i="836"/>
  <c r="M1" i="856"/>
  <c r="M1" i="859"/>
  <c r="M1" i="866"/>
  <c r="M1" i="869"/>
  <c r="M1" i="848"/>
  <c r="M1" i="858"/>
  <c r="M1" i="861"/>
  <c r="M1" i="868"/>
  <c r="M1" i="871"/>
  <c r="M1" i="872"/>
  <c r="M1" i="839"/>
  <c r="M1" i="857"/>
  <c r="M1" i="860"/>
</calcChain>
</file>

<file path=xl/sharedStrings.xml><?xml version="1.0" encoding="utf-8"?>
<sst xmlns="http://schemas.openxmlformats.org/spreadsheetml/2006/main" count="2590" uniqueCount="347">
  <si>
    <t>NOA</t>
  </si>
  <si>
    <t>WC</t>
  </si>
  <si>
    <t>OAL</t>
  </si>
  <si>
    <t>FA</t>
  </si>
  <si>
    <t>IBD</t>
  </si>
  <si>
    <t>COGS</t>
  </si>
  <si>
    <t>SGA</t>
  </si>
  <si>
    <t>NO</t>
  </si>
  <si>
    <t>EQU</t>
  </si>
  <si>
    <t>BI (Basic Information) | Valuation Basic Information</t>
  </si>
  <si>
    <t>Valuation Reference Date</t>
  </si>
  <si>
    <t>Base Year</t>
  </si>
  <si>
    <t>Base Month</t>
  </si>
  <si>
    <t>Projection End</t>
  </si>
  <si>
    <t>Year</t>
  </si>
  <si>
    <t>Fiscal Month</t>
  </si>
  <si>
    <t>Valuation Period</t>
  </si>
  <si>
    <t>Company Name</t>
  </si>
  <si>
    <t>WACC</t>
  </si>
  <si>
    <t>Risk-Free Rate (Rf)</t>
  </si>
  <si>
    <t>Market Risk Premium (MRP)</t>
  </si>
  <si>
    <t>Unlevered Beta</t>
  </si>
  <si>
    <t>Equity Beta</t>
  </si>
  <si>
    <t>Size Risk Premium</t>
  </si>
  <si>
    <t>Cost of Equity (Ke)</t>
  </si>
  <si>
    <t>Cost of Debt (Kd)</t>
  </si>
  <si>
    <t>Tax Rate</t>
  </si>
  <si>
    <t>After-Tax Cost of Debt</t>
  </si>
  <si>
    <t>Debt-to-Equity Ratio (D/E)</t>
  </si>
  <si>
    <t>E/(E+D)</t>
  </si>
  <si>
    <t>D/(E+D)</t>
  </si>
  <si>
    <t>Weighted Average Cost of Capital</t>
  </si>
  <si>
    <t>Account Type</t>
  </si>
  <si>
    <t>Analysis Method</t>
  </si>
  <si>
    <t>Revenue</t>
  </si>
  <si>
    <t>Market Share</t>
  </si>
  <si>
    <t>Revenue Growth Rate</t>
  </si>
  <si>
    <t>Labor Costs</t>
  </si>
  <si>
    <t>Variable Costs</t>
  </si>
  <si>
    <t>Fixed Costs</t>
  </si>
  <si>
    <t>Depreciation and Amortization</t>
  </si>
  <si>
    <t>Non-Operating</t>
  </si>
  <si>
    <t>Freight Expense</t>
  </si>
  <si>
    <t>I. Revenue</t>
  </si>
  <si>
    <t>Product Revenue</t>
  </si>
  <si>
    <t>Service Revenue</t>
  </si>
  <si>
    <t>Retirement Benefits</t>
  </si>
  <si>
    <t>Material Cost</t>
  </si>
  <si>
    <t>Depreciation Expenses</t>
  </si>
  <si>
    <t>Rental Expense</t>
  </si>
  <si>
    <t>Repair Expense</t>
  </si>
  <si>
    <t>Insurance Expense</t>
  </si>
  <si>
    <t>Amortization of Intangible Assets</t>
  </si>
  <si>
    <t>IV. Selling &amp; Administrative Expenses</t>
  </si>
  <si>
    <t>Employee Salary</t>
  </si>
  <si>
    <t>Bonus</t>
  </si>
  <si>
    <t>Employee Welfare Expenses</t>
  </si>
  <si>
    <t>Travel &amp; Transportation Expenses</t>
  </si>
  <si>
    <t>Entertainment Expense</t>
  </si>
  <si>
    <t>Communication Expense</t>
  </si>
  <si>
    <t>Utilities Expense</t>
  </si>
  <si>
    <t>Taxes &amp; Dues</t>
  </si>
  <si>
    <t>Vehicle Maintenance Expense</t>
  </si>
  <si>
    <t>Training Expense</t>
  </si>
  <si>
    <t>Books &amp; Printing Expense</t>
  </si>
  <si>
    <t>Office Supplies Expense</t>
  </si>
  <si>
    <t>Service Fee Expense</t>
  </si>
  <si>
    <t>Advertising &amp; Promotion Expense</t>
  </si>
  <si>
    <t>V. Non-Operating Income &amp; Expenses</t>
  </si>
  <si>
    <t>Interest Income</t>
  </si>
  <si>
    <t>Main Category</t>
  </si>
  <si>
    <t>Medium Category</t>
  </si>
  <si>
    <t>Subcategory</t>
  </si>
  <si>
    <t>Detailed Category</t>
  </si>
  <si>
    <t>Sub-Detailed Category</t>
  </si>
  <si>
    <t>Notes &amp; References</t>
  </si>
  <si>
    <t>Assets</t>
  </si>
  <si>
    <t>I. Current Assets</t>
  </si>
  <si>
    <t>(1) Quick Assets</t>
  </si>
  <si>
    <t>Checking Deposits</t>
  </si>
  <si>
    <t>Accounts Receivable</t>
  </si>
  <si>
    <t>Accrued Receivables</t>
  </si>
  <si>
    <t>Accrued Income</t>
  </si>
  <si>
    <t>Short-term Financial Products</t>
  </si>
  <si>
    <t>Long-term Financial Products</t>
  </si>
  <si>
    <t>Prepaid Expenses</t>
  </si>
  <si>
    <t>(2) Inventory Assets</t>
  </si>
  <si>
    <t>Finished Goods</t>
  </si>
  <si>
    <t>Work in Progress</t>
  </si>
  <si>
    <t>II. Non-Current Assets</t>
  </si>
  <si>
    <t>Land</t>
  </si>
  <si>
    <t>Building</t>
  </si>
  <si>
    <t>Building - Acquisition Cost</t>
  </si>
  <si>
    <t>Building - Accumulated Depreciation</t>
  </si>
  <si>
    <t>Machinery</t>
  </si>
  <si>
    <t>Machinery - Acquisition Cost</t>
  </si>
  <si>
    <t>Machinery - Accumulated Depreciation</t>
  </si>
  <si>
    <t>Patent Rights</t>
  </si>
  <si>
    <t>Lease Deposits</t>
  </si>
  <si>
    <t>Long-term Prepaid Expenses</t>
  </si>
  <si>
    <t>WACC | Weighted Average Cost of Capital Estimation</t>
  </si>
  <si>
    <t>I. Current Liabilities</t>
  </si>
  <si>
    <t>Accounts Payable</t>
  </si>
  <si>
    <t>Withholding Deposits</t>
  </si>
  <si>
    <t>Accrued Expenses</t>
  </si>
  <si>
    <t>Current Portion of Long-Term Debt</t>
  </si>
  <si>
    <t>II. Non-Current Liabilities</t>
  </si>
  <si>
    <t>Provision for Retirement Benefits</t>
  </si>
  <si>
    <t>Convertible Bonds</t>
  </si>
  <si>
    <t>Liabilities</t>
  </si>
  <si>
    <t>Equity</t>
    <phoneticPr fontId="1" type="noConversion"/>
  </si>
  <si>
    <t>II. Cost of Goods Sold</t>
  </si>
  <si>
    <t>(2) Inventory Assets</t>
    <phoneticPr fontId="1" type="noConversion"/>
  </si>
  <si>
    <t>(1) Tangible Assets</t>
    <phoneticPr fontId="1" type="noConversion"/>
  </si>
  <si>
    <t>(2) Intangible Assets</t>
    <phoneticPr fontId="1" type="noConversion"/>
  </si>
  <si>
    <t>(3) Other Non-Current Assets</t>
    <phoneticPr fontId="1" type="noConversion"/>
  </si>
  <si>
    <t>Discounted Cash Flow (DCF) and Weighted Average Cost of Capital (WACC)</t>
  </si>
  <si>
    <t>In the DCF method, the cost of capital must be determined by considering all the capital invested to generate corporate cash flows. Investors include both equity (shareholders) and debt (borrowed capital).</t>
  </si>
  <si>
    <t>If there are other forms of capital with different claims, such as preferred stock, they must also be included. The cost of each capital component is weighted based on the market value of the invested capital to derive the Weighted Average Cost of Capital (WACC), which is used to discount corporate cash flows.</t>
  </si>
  <si>
    <t>WACC represents the discount rate used to convert the expected future free cash flows of a business or operation into their present value, allocated to all capital providers, including shareholders and creditors.</t>
  </si>
  <si>
    <t>Here, debt capital refers to interest-bearing liabilities. Liabilities such as accounts payable are generally classified as operating liabilities and reflected in free cash flow (FCF) as changes in working capital, so they are excluded from debt capital.</t>
  </si>
  <si>
    <t>The basic structure for calculating WACC is as follows:</t>
  </si>
  <si>
    <t>WACC = Kd(1-tax) x D/(E+D) + Ke x E/(E+D)</t>
  </si>
  <si>
    <t>Kd = Cost of Debt</t>
  </si>
  <si>
    <t>Ke = Cost of Equity</t>
  </si>
  <si>
    <t>D = Debt</t>
  </si>
  <si>
    <t>E = Equity</t>
  </si>
  <si>
    <t>→ Automatically calculated based on projected operating income.</t>
    <phoneticPr fontId="1" type="noConversion"/>
  </si>
  <si>
    <t>→ Automatically or manually inputtable</t>
    <phoneticPr fontId="1" type="noConversion"/>
  </si>
  <si>
    <t>Mid</t>
  </si>
  <si>
    <t>Date</t>
    <phoneticPr fontId="1" type="noConversion"/>
  </si>
  <si>
    <t>End Date</t>
    <phoneticPr fontId="1" type="noConversion"/>
  </si>
  <si>
    <t>Duration</t>
    <phoneticPr fontId="1" type="noConversion"/>
  </si>
  <si>
    <t>Mid/End</t>
    <phoneticPr fontId="1" type="noConversion"/>
  </si>
  <si>
    <t xml:space="preserve">Company
</t>
    <phoneticPr fontId="1" type="noConversion"/>
  </si>
  <si>
    <t>DATA: Basic Assumptions | Projected Indicators for Valuation (Inflation Rate, GDP Growth Rate, Wage Growth Rate)</t>
  </si>
  <si>
    <t>Congressional Budget Office(CBO)</t>
  </si>
  <si>
    <t>International Monetary Fund(IMF)</t>
  </si>
  <si>
    <t>Country</t>
  </si>
  <si>
    <t>Source</t>
  </si>
  <si>
    <t>Indicator Description</t>
  </si>
  <si>
    <t>United States of America</t>
  </si>
  <si>
    <t>Edition : Jan 2025</t>
  </si>
  <si>
    <t>Edition : Apr 2025</t>
  </si>
  <si>
    <t>: If no projection data is available, it is assumed that the growth rate from the previous year continues (shaded in gray).</t>
  </si>
  <si>
    <t>CBO</t>
  </si>
  <si>
    <t>GDP price index, Percentage change</t>
  </si>
  <si>
    <t>IMF</t>
  </si>
  <si>
    <t>Inflation, average consumer prices</t>
  </si>
  <si>
    <t>Gross domestic product (GDP), Percentage change</t>
  </si>
  <si>
    <t>Employment cost index (ECI), private wages and salaries, Percentage change</t>
  </si>
  <si>
    <t>01/2025-06/2025</t>
  </si>
  <si>
    <t>PL(Profit and Loss Statement)</t>
    <phoneticPr fontId="1" type="noConversion"/>
  </si>
  <si>
    <t>BS(Balance Sheet)</t>
    <phoneticPr fontId="1" type="noConversion"/>
  </si>
  <si>
    <t>PL_Adjustment</t>
    <phoneticPr fontId="1" type="noConversion"/>
  </si>
  <si>
    <t>※ Enter any adjustments to the financial statements</t>
  </si>
  <si>
    <t>BS_Adjustment</t>
    <phoneticPr fontId="1" type="noConversion"/>
  </si>
  <si>
    <t>PL_Final</t>
    <phoneticPr fontId="1" type="noConversion"/>
  </si>
  <si>
    <t>※ Profit and Loss statement reflecting the financial-statement adjustments</t>
  </si>
  <si>
    <t>BS_Final</t>
    <phoneticPr fontId="1" type="noConversion"/>
  </si>
  <si>
    <t>※ Balance Sheet reflecting the financial-statement adjustments</t>
  </si>
  <si>
    <t>Equity</t>
  </si>
  <si>
    <t>Category</t>
  </si>
  <si>
    <t>Category</t>
    <phoneticPr fontId="1" type="noConversion"/>
  </si>
  <si>
    <t>07/2025 - 12/2025</t>
  </si>
  <si>
    <t>07/2025 - 12/2025</t>
    <phoneticPr fontId="1" type="noConversion"/>
  </si>
  <si>
    <t>Historical Performance</t>
  </si>
  <si>
    <t>Projection</t>
  </si>
  <si>
    <t>Total</t>
  </si>
  <si>
    <t>Revenue</t>
    <phoneticPr fontId="1" type="noConversion"/>
  </si>
  <si>
    <t>Basis of Product Revenue Calculation</t>
  </si>
  <si>
    <t>Analysis Method</t>
    <phoneticPr fontId="1" type="noConversion"/>
  </si>
  <si>
    <t>Monthly Revenue × Remaining Months</t>
  </si>
  <si>
    <t>Revenue Calculation for Remaining Months</t>
  </si>
  <si>
    <t>Research Analysis</t>
  </si>
  <si>
    <t>GDP Growth Rate</t>
  </si>
  <si>
    <t>Inflation Rate</t>
  </si>
  <si>
    <t>Internal Analysis</t>
  </si>
  <si>
    <t>Basis of Service Revenue Calculation</t>
  </si>
  <si>
    <t>Market Size</t>
  </si>
  <si>
    <t>Market Growth Rate</t>
  </si>
  <si>
    <t>Estimated Market Share</t>
  </si>
  <si>
    <t>Previous Year</t>
  </si>
  <si>
    <t>Remaining Market × Market Share</t>
  </si>
  <si>
    <t>COGS</t>
    <phoneticPr fontId="1" type="noConversion"/>
  </si>
  <si>
    <t>Ratio to Revenue</t>
  </si>
  <si>
    <t>COGS: Labor Costs</t>
  </si>
  <si>
    <t>Total Labor Costs</t>
  </si>
  <si>
    <t>COGS: Basis of Labor Costs Calculation</t>
    <phoneticPr fontId="1" type="noConversion"/>
  </si>
  <si>
    <t>Current Year</t>
  </si>
  <si>
    <t>Estimated Wage Growth Rate</t>
  </si>
  <si>
    <t>Estimate of Wage Growth Adjustment for Remaining Months Compared to the Previous Year</t>
  </si>
  <si>
    <t>Estimated Ratio to Revenue</t>
  </si>
  <si>
    <t>Estimated Ratio to (Fixed Salary + Variable Pay)</t>
  </si>
  <si>
    <t>Estimated Ratio to (Fixed Salary + Variable Pay + Allowances)</t>
  </si>
  <si>
    <t>Wage Growth Rate</t>
  </si>
  <si>
    <t xml:space="preserve">Fixed Salary     </t>
  </si>
  <si>
    <t>Average Headcount</t>
  </si>
  <si>
    <t>Salary per Person (Annual Salary)</t>
  </si>
  <si>
    <t xml:space="preserve">Variable Pay     </t>
  </si>
  <si>
    <t xml:space="preserve">Bonus     </t>
  </si>
  <si>
    <t>Ratio to (Fixed Salary and Variable Pay)</t>
  </si>
  <si>
    <t xml:space="preserve">Allowances     </t>
  </si>
  <si>
    <t xml:space="preserve">Retirement Benefits     </t>
  </si>
  <si>
    <t xml:space="preserve">Employee Welfare Expenses     </t>
  </si>
  <si>
    <t>Same as the Previous Month</t>
  </si>
  <si>
    <t>COGS: Variable Costs</t>
  </si>
  <si>
    <t>Total Variable Costs</t>
  </si>
  <si>
    <t>COGS: Basis of Variable Costs Calculation</t>
    <phoneticPr fontId="1" type="noConversion"/>
  </si>
  <si>
    <t>COGS: Fixed Costs</t>
  </si>
  <si>
    <t>Analytical Criteria for Remaining Months</t>
  </si>
  <si>
    <t>Total Fixed Costs</t>
  </si>
  <si>
    <t>Basis for Estimating Annual Growth Rate</t>
  </si>
  <si>
    <t>Remaining Monthly Amount and Annual Growth Rate Estimation</t>
  </si>
  <si>
    <t>Apportionment</t>
  </si>
  <si>
    <t>COGS: Depreciation and Amortization Expense</t>
  </si>
  <si>
    <t>Total Depreciation and Amortization Expense</t>
  </si>
  <si>
    <t>Existing Assets Depreciation and Amortization Expense</t>
  </si>
  <si>
    <t>Existing Assets Depreciation and Amortization Expense</t>
    <phoneticPr fontId="1" type="noConversion"/>
  </si>
  <si>
    <t>Acquisition Cost</t>
  </si>
  <si>
    <t>Accumulated Depreciation and Amortization Expense</t>
  </si>
  <si>
    <t>New Investments</t>
  </si>
  <si>
    <t>The sum of the Depreciation and Amortization Expense on existing assets that will be reinvested and the planned investment amount | The total of New Investments is CAPEX (Capital Expenditure).</t>
  </si>
  <si>
    <t>Assume that the amount increased by the Inflation Rate from the Previous Year Depreciation and Amortization Expense is reinvested.</t>
  </si>
  <si>
    <t>Reflect the Company's New Investment Plans</t>
  </si>
  <si>
    <t>Investment Plan</t>
  </si>
  <si>
    <t>CAPEX</t>
  </si>
  <si>
    <t>New Investments Depreciation and Amortization Expense</t>
  </si>
  <si>
    <t>Calculate the total Depreciation and Amortization Expense by summing all components.</t>
  </si>
  <si>
    <t>New Investments Month (= Depreciation and Amortization Start Month)</t>
  </si>
  <si>
    <t>Note: Enter a month (1-12). If the selected month is prior to the forecast start, treat the investment as occurring in Month 1 of the forecast.</t>
  </si>
  <si>
    <t>Service Life</t>
  </si>
  <si>
    <t>Depreciation and Amortization Expense Reinvestment Ratio</t>
  </si>
  <si>
    <t>Amortization of Intangible Assets Estimation</t>
  </si>
  <si>
    <t>SG&amp;A</t>
  </si>
  <si>
    <t>SG&amp;A</t>
    <phoneticPr fontId="1" type="noConversion"/>
  </si>
  <si>
    <t>SG&amp;A: Labor Costs</t>
  </si>
  <si>
    <t>SG&amp;A: Basis of Labor Costs Calculation</t>
    <phoneticPr fontId="1" type="noConversion"/>
  </si>
  <si>
    <t>SG&amp;A: Variable Costs</t>
  </si>
  <si>
    <t>SG&amp;A: Basis of Variable Costs Calculation</t>
    <phoneticPr fontId="1" type="noConversion"/>
  </si>
  <si>
    <t>SG&amp;A: Fixed Costs</t>
  </si>
  <si>
    <t>SG&amp;A: Depreciation and Amortization Expense</t>
  </si>
  <si>
    <t>Depreciation Expenses Estimation</t>
  </si>
  <si>
    <t>Non-Operating</t>
    <phoneticPr fontId="1" type="noConversion"/>
  </si>
  <si>
    <r>
      <rPr>
        <sz val="8"/>
        <color theme="1"/>
        <rFont val="맑은 고딕"/>
        <family val="3"/>
        <charset val="129"/>
      </rPr>
      <t>→</t>
    </r>
    <r>
      <rPr>
        <sz val="8"/>
        <color theme="1"/>
        <rFont val="Arial"/>
        <family val="2"/>
      </rPr>
      <t xml:space="preserve"> Evaluation is possible even with a manually specified discount rate.</t>
    </r>
    <phoneticPr fontId="1" type="noConversion"/>
  </si>
  <si>
    <t>Estimated Profit and Loss Statement reflecting estimates (accout-level basis)</t>
    <phoneticPr fontId="1" type="noConversion"/>
  </si>
  <si>
    <t xml:space="preserve">Retirement Benefits </t>
    <phoneticPr fontId="1" type="noConversion"/>
  </si>
  <si>
    <t xml:space="preserve">Depreciation Expenses </t>
    <phoneticPr fontId="1" type="noConversion"/>
  </si>
  <si>
    <t xml:space="preserve">Rental Expense </t>
    <phoneticPr fontId="1" type="noConversion"/>
  </si>
  <si>
    <t xml:space="preserve">Insurance Expense </t>
    <phoneticPr fontId="1" type="noConversion"/>
  </si>
  <si>
    <t xml:space="preserve">Freight Expense </t>
    <phoneticPr fontId="1" type="noConversion"/>
  </si>
  <si>
    <t>Estimated Profit and Loss Statement reflecting estimates</t>
    <phoneticPr fontId="1" type="noConversion"/>
  </si>
  <si>
    <t>Operating Profit</t>
  </si>
  <si>
    <t>TAX</t>
  </si>
  <si>
    <t>TAX</t>
    <phoneticPr fontId="1" type="noConversion"/>
  </si>
  <si>
    <t>Note: Determine the tax rate based on the operating profit of the company being evaluated.</t>
  </si>
  <si>
    <t>Projection</t>
    <phoneticPr fontId="1" type="noConversion"/>
  </si>
  <si>
    <t>Calculated Tax Amount</t>
  </si>
  <si>
    <t>Manually entered</t>
  </si>
  <si>
    <t>Marginal Tax Rate</t>
  </si>
  <si>
    <t>Average Tax Rate</t>
  </si>
  <si>
    <t>Adjustment</t>
  </si>
  <si>
    <t>Non-operating Assets: Leaving the fields blank does not affect the valuation, but they are necessary when preparing the projected balance sheet.</t>
    <phoneticPr fontId="1" type="noConversion"/>
  </si>
  <si>
    <t>Total Non-Operating Assets</t>
  </si>
  <si>
    <t>Working Capital</t>
    <phoneticPr fontId="1" type="noConversion"/>
  </si>
  <si>
    <t>Basis of Working Capital Calculation</t>
  </si>
  <si>
    <t>Total Working Capital Assets</t>
  </si>
  <si>
    <t>Total Operating Liabilities</t>
  </si>
  <si>
    <t>Total Net Working Capital (NWC)</t>
  </si>
  <si>
    <t>Net Change in Working Capital</t>
  </si>
  <si>
    <t>Factor of Variation</t>
  </si>
  <si>
    <t>Turnover Period</t>
  </si>
  <si>
    <t>Factor of Variation (primarily for Accounts Receivable: Revenue, Inventory and Accounts Payable: COGS)</t>
  </si>
  <si>
    <t>Estimate of Turnover Period</t>
  </si>
  <si>
    <t>Other Operating Assets and Liabilities (excluding Working Capital): Assumed to remain the same in the future.</t>
    <phoneticPr fontId="1" type="noConversion"/>
  </si>
  <si>
    <t>Total OAL Assets</t>
  </si>
  <si>
    <t>Total OAL Liabilities</t>
  </si>
  <si>
    <t>Fixed Assets: Depreciation analysis can be linked for calculation; leaving the fields blank does not affect the valuation, but they are necessary when preparing the projected balance sheet.</t>
    <phoneticPr fontId="1" type="noConversion"/>
  </si>
  <si>
    <t>Total Fixed Assets</t>
  </si>
  <si>
    <t>Interest-Bearing Debt: Leaving the fields blank does not affect the valuation, but they are necessary when preparing the projected balance sheet.</t>
    <phoneticPr fontId="1" type="noConversion"/>
  </si>
  <si>
    <t>Deduction of IBD (Asset)</t>
  </si>
  <si>
    <t>IBD (Liabilities)</t>
  </si>
  <si>
    <t>Total Interest-Bearing Debt</t>
  </si>
  <si>
    <t>Equity Items</t>
    <phoneticPr fontId="1" type="noConversion"/>
  </si>
  <si>
    <t>Total Equity Items</t>
  </si>
  <si>
    <t>Estimated Balance Sheet reflecting estimates (accout-level basis)</t>
    <phoneticPr fontId="1" type="noConversion"/>
  </si>
  <si>
    <t>Estimated Balance Sheet reflecting estimates</t>
    <phoneticPr fontId="1" type="noConversion"/>
  </si>
  <si>
    <t>Free Cash Flow (FCF) and Valuation (PV) Results</t>
    <phoneticPr fontId="1" type="noConversion"/>
  </si>
  <si>
    <t>Note: Prepare the estimated Free Cash Flow (FCF) and Valuation (PV) Results by Year</t>
  </si>
  <si>
    <t>Operating Profit After Tax</t>
  </si>
  <si>
    <t>Change in Working Capital</t>
  </si>
  <si>
    <t>Note: Ensure all fixed asset investments are included.</t>
  </si>
  <si>
    <t>Free Cash Flow</t>
  </si>
  <si>
    <t>Value</t>
  </si>
  <si>
    <t>Note: The operating value is calculated by adding the operating value during the forecast period and the terminal value, then the equity value is determined by adding non-operating assets and subtracting interest-bearing debt.</t>
  </si>
  <si>
    <t>Reference Month (End of Period)</t>
  </si>
  <si>
    <t>Discount Point of Reference</t>
  </si>
  <si>
    <t>Terminal Growth Rate(g)</t>
  </si>
  <si>
    <t>Note: Growth is usually 0?1%, up to CPI in high-growth cases.</t>
  </si>
  <si>
    <t>Operating Value for the Forecast Period</t>
  </si>
  <si>
    <t>Terminal Value</t>
  </si>
  <si>
    <t>Operating Value</t>
  </si>
  <si>
    <t>Equity Value Calculation</t>
  </si>
  <si>
    <t>Equity Value</t>
  </si>
  <si>
    <t>Discount Period (Beginning)</t>
  </si>
  <si>
    <t>Discount Period (End)</t>
  </si>
  <si>
    <t>Discount Period (Average)</t>
  </si>
  <si>
    <t>Discount Factor</t>
  </si>
  <si>
    <t>Present Value by Period</t>
  </si>
  <si>
    <t>Revenue at the Final Period (with Growth Rate Applied)</t>
  </si>
  <si>
    <t>COGS (with Growth Rate Applied)</t>
  </si>
  <si>
    <t>SG&amp;A (with Growth Rate Applied)</t>
  </si>
  <si>
    <t>Operating Profit (with Growth Rate Applied)</t>
  </si>
  <si>
    <t>Free Cash Flow at the Final Period</t>
  </si>
  <si>
    <t>Non-Operating Assets</t>
  </si>
  <si>
    <t>Interest-Bearing Debt</t>
  </si>
  <si>
    <t>Sensitivity Analysis</t>
  </si>
  <si>
    <t>Sensitivity Analysis</t>
    <phoneticPr fontId="1" type="noConversion"/>
  </si>
  <si>
    <t>Note: Data - Virtual Analysis - Select row (K20) and column (F20) in the data table, then click OK to complete.</t>
  </si>
  <si>
    <t>Enter value as a formula</t>
  </si>
  <si>
    <t>Note: Copy the row and column values to create a data table.</t>
  </si>
  <si>
    <t>① After copying the row and column values of the table, define the sensitivity analysis table. ② Go to Data - What-If Analysis - Data Table. ③ In the Row Input Cell, specify the WACC value, and in the Column Input Cell, specify the growth rate value, then click OK.</t>
  </si>
  <si>
    <t>DCF Value</t>
  </si>
  <si>
    <t>Report_DCF</t>
  </si>
  <si>
    <t>Valuation Report</t>
  </si>
  <si>
    <t>Currency Unit:</t>
  </si>
  <si>
    <t>USD</t>
  </si>
  <si>
    <t>COGS Ratio</t>
  </si>
  <si>
    <t>Gross Profit</t>
  </si>
  <si>
    <t>Gross Profit Margin</t>
  </si>
  <si>
    <t>SG&amp;A Ratio</t>
  </si>
  <si>
    <t>Operating Profit Margin</t>
  </si>
  <si>
    <t>Discounted Free Cash Flow</t>
  </si>
  <si>
    <t>Enterprise Value</t>
  </si>
  <si>
    <t>T. V.</t>
  </si>
  <si>
    <t>Non-Operating Assets and Interest-Bearing Liabilities</t>
  </si>
  <si>
    <t>Amount</t>
  </si>
  <si>
    <t>Total Non-Operating Assets</t>
    <phoneticPr fontId="1" type="noConversion"/>
  </si>
  <si>
    <t>Total Interest-Bearing Liabilities</t>
  </si>
  <si>
    <t>Total COGS</t>
  </si>
  <si>
    <t>Total SG&amp;A</t>
  </si>
  <si>
    <t>Retirement Benefits</t>
    <phoneticPr fontId="1" type="noConversion"/>
  </si>
  <si>
    <t>Depreciation Expenses</t>
    <phoneticPr fontId="1" type="noConversion"/>
  </si>
  <si>
    <t>Rental Expense</t>
    <phoneticPr fontId="1" type="noConversion"/>
  </si>
  <si>
    <t>Insurance Expense</t>
    <phoneticPr fontId="1" type="noConversion"/>
  </si>
  <si>
    <t>Freight Expense</t>
    <phoneticPr fontId="1" type="noConversion"/>
  </si>
  <si>
    <t>Depreciation Expenses Estimation</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</si>
</sst>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0_);\(#,##0\);&quot; - &quot;;@_)"/>
    <numFmt numFmtId="177" formatCode="0.00%_);\(0.00%\);&quot; - &quot;;@_)"/>
    <numFmt numFmtId="178" formatCode="#,##0.00_);\(#,##0.00\);&quot; - &quot;;@_)"/>
    <numFmt numFmtId="180" formatCode="0_);[Red]\(0\)"/>
    <numFmt numFmtId="181" formatCode="&quot;FY &quot;0"/>
    <numFmt numFmtId="182" formatCode="&quot;12/31/&quot;0"/>
    <numFmt numFmtId="183" formatCode="mm\/dd\/yyyy"/>
    <numFmt numFmtId="184" formatCode="#,##0_);&quot;Choose a Number&quot;;&quot;Choose a Number&quot;"/>
    <numFmt numFmtId="185" formatCode="#,##0_);\(#,##0\);\ &quot; - &quot;;@_)"/>
    <numFmt numFmtId="186" formatCode="#,##0.0_);\(#,##0.0\);&quot; - &quot;;@_)"/>
    <numFmt numFmtId="187" formatCode="0.00_);\(0.00\);&quot; - &quot;;@_)"/>
    <numFmt numFmtId="188" formatCode="0.0000_);\(0.0000\);&quot; - &quot;;@_)"/>
  </numFmts>
  <fonts count="14" x14ac:knownFonts="1">
    <font>
      <sz val="11"/>
      <color theme="1"/>
      <name val="맑은 고딕"/>
      <family val="2"/>
      <charset val="129"/>
      <scheme val="minor"/>
    </font>
    <font>
      <sz val="8"/>
      <name val="맑은 고딕"/>
      <family val="2"/>
      <charset val="129"/>
      <scheme val="minor"/>
    </font>
    <font>
      <sz val="8"/>
      <color theme="1"/>
      <name val="맑은 고딕"/>
      <family val="3"/>
      <charset val="129"/>
    </font>
    <font>
      <sz val="8"/>
      <color theme="1"/>
      <name val="Arial"/>
      <family val="2"/>
    </font>
    <font>
      <b/>
      <sz val="8"/>
      <color indexed="9"/>
      <name val="Arial"/>
      <family val="2"/>
    </font>
    <font>
      <b/>
      <sz val="8"/>
      <color theme="1"/>
      <name val="Arial"/>
      <family val="2"/>
    </font>
    <font>
      <b/>
      <sz val="8"/>
      <color rgb="FFFFFFFF"/>
      <name val="Arial"/>
      <family val="2"/>
    </font>
    <font>
      <sz val="8"/>
      <name val="Arial"/>
      <family val="2"/>
    </font>
    <font>
      <b/>
      <sz val="8"/>
      <name val="Arial"/>
      <family val="2"/>
    </font>
    <font>
      <b/>
      <sz val="8"/>
      <color rgb="FF00324B"/>
      <name val="Arial"/>
      <family val="2"/>
    </font>
    <font>
      <sz val="8"/>
      <color rgb="FF000000"/>
      <name val="Arial"/>
      <family val="2"/>
    </font>
    <font>
      <sz val="8"/>
      <color rgb="FF00324B"/>
      <name val="Arial"/>
      <family val="2"/>
    </font>
    <font>
      <b/>
      <sz val="8"/>
      <color rgb="FF000000"/>
      <name val="Arial"/>
      <family val="2"/>
    </font>
    <font>
      <i/>
      <sz val="8"/>
      <color rgb="FF00324B"/>
      <name val="Arial"/>
      <family val="2"/>
    </font>
  </fonts>
  <fills count="9">
    <fill>
      <patternFill patternType="none"/>
    </fill>
    <fill>
      <patternFill patternType="gray125"/>
    </fill>
    <fill>
      <patternFill patternType="solid">
        <fgColor theme="0"/>
        <bgColor indexed="64"/>
      </patternFill>
    </fill>
    <fill>
      <patternFill patternType="solid">
        <fgColor rgb="FF00324B"/>
        <bgColor indexed="64"/>
      </patternFill>
    </fill>
    <fill>
      <patternFill patternType="solid">
        <fgColor rgb="FFE1E1E1"/>
        <bgColor indexed="64"/>
      </patternFill>
    </fill>
    <fill>
      <patternFill patternType="solid">
        <fgColor rgb="FFFFFFFF"/>
        <bgColor indexed="64"/>
      </patternFill>
    </fill>
    <fill>
      <patternFill patternType="solid">
        <fgColor rgb="FFFAE1E1"/>
        <bgColor indexed="64"/>
      </patternFill>
    </fill>
    <fill>
      <patternFill patternType="solid">
        <fgColor rgb="FF323232"/>
        <bgColor indexed="64"/>
      </patternFill>
    </fill>
    <fill>
      <patternFill patternType="solid">
        <fgColor rgb="FF7D1900"/>
        <bgColor indexed="64"/>
      </patternFill>
    </fill>
  </fills>
  <borders count="1">
    <border>
      <left/>
      <right/>
      <top/>
      <bottom/>
      <diagonal/>
    </border>
  </borders>
  <cellStyleXfs count="1">
    <xf numFmtId="0" fontId="0" fillId="0" borderId="0">
      <alignment vertical="center"/>
    </xf>
  </cellStyleXfs>
  <cellXfs count="143">
    <xf numFmtId="0" fontId="0" fillId="0" borderId="0" xfId="0">
      <alignment vertical="center"/>
    </xf>
    <xf numFmtId="0" fontId="4" fillId="3" borderId="0" xfId="0" applyFont="1" applyFill="1">
      <alignment vertical="center"/>
    </xf>
    <xf numFmtId="0" fontId="4" fillId="3" borderId="0" xfId="0" applyFont="1" applyFill="1" applyAlignment="1">
      <alignment horizontal="center" vertical="center"/>
    </xf>
    <xf numFmtId="0" fontId="3" fillId="0" borderId="0" xfId="0" applyFont="1" applyAlignment="1">
      <alignment horizontal="left" vertical="center"/>
    </xf>
    <xf numFmtId="0" fontId="3" fillId="0" borderId="0" xfId="0" applyFont="1" applyAlignment="1">
      <alignment horizontal="center" vertical="center"/>
    </xf>
    <xf numFmtId="0" fontId="3" fillId="0" borderId="0" xfId="0" applyFont="1">
      <alignment vertical="center"/>
    </xf>
    <xf numFmtId="0" fontId="5" fillId="0" borderId="0" xfId="0" applyFont="1" applyAlignment="1">
      <alignment horizontal="center" vertical="center"/>
    </xf>
    <xf numFmtId="0" fontId="6" fillId="3" borderId="0" xfId="0" applyFont="1" applyFill="1" applyAlignment="1">
      <alignment horizontal="center" vertical="center"/>
    </xf>
    <xf numFmtId="176" fontId="3" fillId="0" borderId="0" xfId="0" applyNumberFormat="1" applyFont="1">
      <alignment vertical="center"/>
    </xf>
    <xf numFmtId="0" fontId="6" fillId="3" borderId="0" xfId="0" applyFont="1" applyFill="1" applyAlignment="1">
      <alignment horizontal="left" vertical="center"/>
    </xf>
    <xf numFmtId="0" fontId="3" fillId="3" borderId="0" xfId="0" applyFont="1" applyFill="1">
      <alignment vertical="center"/>
    </xf>
    <xf numFmtId="0" fontId="7" fillId="2" borderId="0" xfId="0" applyFont="1" applyFill="1" applyAlignment="1">
      <alignment horizontal="left" vertical="center"/>
    </xf>
    <xf numFmtId="0" fontId="8" fillId="4" borderId="0" xfId="0" applyFont="1" applyFill="1" applyAlignment="1">
      <alignment horizontal="left" vertical="center"/>
    </xf>
    <xf numFmtId="177" fontId="8" fillId="4" borderId="0" xfId="0" applyNumberFormat="1" applyFont="1" applyFill="1" applyAlignment="1">
      <alignment horizontal="right" vertical="center"/>
    </xf>
    <xf numFmtId="177" fontId="7" fillId="2" borderId="0" xfId="0" applyNumberFormat="1" applyFont="1" applyFill="1" applyAlignment="1">
      <alignment horizontal="right" vertical="center"/>
    </xf>
    <xf numFmtId="0" fontId="9" fillId="0" borderId="0" xfId="0" applyFont="1" applyAlignment="1">
      <alignment horizontal="left" vertical="center"/>
    </xf>
    <xf numFmtId="14" fontId="5" fillId="5" borderId="0" xfId="0" applyNumberFormat="1" applyFont="1" applyFill="1" applyAlignment="1">
      <alignment horizontal="center" vertical="center"/>
    </xf>
    <xf numFmtId="180" fontId="5" fillId="5" borderId="0" xfId="0" applyNumberFormat="1" applyFont="1" applyFill="1" applyAlignment="1">
      <alignment horizontal="center" vertical="center"/>
    </xf>
    <xf numFmtId="0" fontId="5" fillId="5" borderId="0" xfId="0" applyFont="1" applyFill="1" applyAlignment="1">
      <alignment horizontal="center" vertical="center"/>
    </xf>
    <xf numFmtId="177" fontId="7" fillId="6" borderId="0" xfId="0" applyNumberFormat="1" applyFont="1" applyFill="1" applyAlignment="1" applyProtection="1">
      <alignment horizontal="right" vertical="center"/>
      <protection locked="0"/>
    </xf>
    <xf numFmtId="178" fontId="7" fillId="6" borderId="0" xfId="0" applyNumberFormat="1" applyFont="1" applyFill="1" applyAlignment="1" applyProtection="1">
      <alignment horizontal="right" vertical="center"/>
      <protection locked="0"/>
    </xf>
    <xf numFmtId="177" fontId="8" fillId="6" borderId="0" xfId="0" applyNumberFormat="1" applyFont="1" applyFill="1" applyAlignment="1" applyProtection="1">
      <alignment horizontal="right" vertical="center"/>
      <protection locked="0"/>
    </xf>
    <xf numFmtId="176" fontId="3" fillId="6" borderId="0" xfId="0" applyNumberFormat="1" applyFont="1" applyFill="1" applyProtection="1">
      <alignment vertical="center"/>
      <protection locked="0"/>
    </xf>
    <xf numFmtId="176" fontId="3" fillId="6" borderId="0" xfId="0" applyNumberFormat="1" applyFont="1" applyFill="1" applyAlignment="1" applyProtection="1">
      <alignment horizontal="right" vertical="center"/>
      <protection locked="0"/>
    </xf>
    <xf numFmtId="180" fontId="5" fillId="5" borderId="0" xfId="0" applyNumberFormat="1" applyFont="1" applyFill="1" applyAlignment="1" applyProtection="1">
      <alignment horizontal="center" vertical="center"/>
      <protection locked="0"/>
    </xf>
    <xf numFmtId="0" fontId="3" fillId="5" borderId="0" xfId="0" applyFont="1" applyFill="1">
      <alignment vertical="center"/>
    </xf>
    <xf numFmtId="0" fontId="9" fillId="0" borderId="0" xfId="0" applyFont="1" applyAlignment="1">
      <alignment horizontal="left" vertical="center" wrapText="1"/>
    </xf>
    <xf numFmtId="181" fontId="6" fillId="3" borderId="0" xfId="0" applyNumberFormat="1" applyFont="1" applyFill="1" applyAlignment="1" applyProtection="1">
      <alignment horizontal="center" vertical="center"/>
      <protection locked="0"/>
    </xf>
    <xf numFmtId="1" fontId="6" fillId="3" borderId="0" xfId="0" quotePrefix="1" applyNumberFormat="1" applyFont="1" applyFill="1" applyAlignment="1" applyProtection="1">
      <alignment horizontal="center" vertical="center"/>
      <protection locked="0"/>
    </xf>
    <xf numFmtId="0" fontId="3" fillId="5" borderId="0" xfId="0" applyFont="1" applyFill="1" applyAlignment="1" applyProtection="1">
      <alignment horizontal="left" vertical="center"/>
      <protection locked="0"/>
    </xf>
    <xf numFmtId="176" fontId="3" fillId="5" borderId="0" xfId="0" applyNumberFormat="1" applyFont="1" applyFill="1" applyProtection="1">
      <alignment vertical="center"/>
      <protection locked="0"/>
    </xf>
    <xf numFmtId="176" fontId="3" fillId="5" borderId="0" xfId="0" applyNumberFormat="1" applyFont="1" applyFill="1" applyAlignment="1" applyProtection="1">
      <alignment horizontal="center" vertical="center"/>
      <protection locked="0"/>
    </xf>
    <xf numFmtId="176" fontId="3" fillId="5" borderId="0" xfId="0" applyNumberFormat="1" applyFont="1" applyFill="1" applyAlignment="1" applyProtection="1">
      <alignment horizontal="left" vertical="center"/>
      <protection locked="0"/>
    </xf>
    <xf numFmtId="183" fontId="6" fillId="3" borderId="0" xfId="0" applyNumberFormat="1" applyFont="1" applyFill="1" applyAlignment="1" applyProtection="1">
      <alignment horizontal="center" vertical="center"/>
      <protection locked="0"/>
    </xf>
    <xf numFmtId="182" fontId="6" fillId="3" borderId="0" xfId="0" applyNumberFormat="1" applyFont="1" applyFill="1" applyAlignment="1" applyProtection="1">
      <alignment horizontal="center" vertical="center"/>
      <protection locked="0"/>
    </xf>
    <xf numFmtId="176" fontId="3" fillId="5" borderId="0" xfId="0" applyNumberFormat="1" applyFont="1" applyFill="1" applyAlignment="1" applyProtection="1">
      <alignment horizontal="right" vertical="center"/>
      <protection locked="0"/>
    </xf>
    <xf numFmtId="0" fontId="4" fillId="3" borderId="0" xfId="0" applyFont="1" applyFill="1" applyAlignment="1">
      <alignment horizontal="left" vertical="center"/>
    </xf>
    <xf numFmtId="0" fontId="10" fillId="5" borderId="0" xfId="0" applyFont="1" applyFill="1" applyAlignment="1" applyProtection="1">
      <alignment horizontal="left" vertical="center"/>
      <protection locked="0"/>
    </xf>
    <xf numFmtId="181" fontId="6" fillId="3" borderId="0" xfId="0" quotePrefix="1" applyNumberFormat="1" applyFont="1" applyFill="1" applyAlignment="1" applyProtection="1">
      <alignment horizontal="center" vertical="center"/>
      <protection locked="0"/>
    </xf>
    <xf numFmtId="0" fontId="6" fillId="7" borderId="0" xfId="0" applyFont="1" applyFill="1" applyAlignment="1">
      <alignment horizontal="centerContinuous" vertical="center"/>
    </xf>
    <xf numFmtId="0" fontId="6" fillId="8" borderId="0" xfId="0" applyFont="1" applyFill="1" applyAlignment="1">
      <alignment horizontal="centerContinuous" vertical="center"/>
    </xf>
    <xf numFmtId="0" fontId="12" fillId="4" borderId="0" xfId="0" applyFont="1" applyFill="1" applyAlignment="1" applyProtection="1">
      <alignment horizontal="left" vertical="center"/>
      <protection locked="0"/>
    </xf>
    <xf numFmtId="0" fontId="12" fillId="6" borderId="0" xfId="0" applyFont="1" applyFill="1" applyAlignment="1" applyProtection="1">
      <alignment horizontal="left" vertical="center"/>
      <protection locked="0"/>
    </xf>
    <xf numFmtId="176" fontId="5" fillId="4" borderId="0" xfId="0" applyNumberFormat="1" applyFont="1" applyFill="1" applyAlignment="1" applyProtection="1">
      <alignment horizontal="right" vertical="center"/>
      <protection locked="0"/>
    </xf>
    <xf numFmtId="176" fontId="12" fillId="4" borderId="0" xfId="0" applyNumberFormat="1" applyFont="1" applyFill="1" applyAlignment="1" applyProtection="1">
      <alignment horizontal="left" vertical="center"/>
      <protection locked="0"/>
    </xf>
    <xf numFmtId="176" fontId="12" fillId="6" borderId="0" xfId="0" applyNumberFormat="1" applyFont="1" applyFill="1" applyAlignment="1" applyProtection="1">
      <alignment horizontal="right" vertical="center"/>
      <protection locked="0"/>
    </xf>
    <xf numFmtId="0" fontId="3" fillId="5" borderId="0" xfId="0" applyFont="1" applyFill="1" applyAlignment="1">
      <alignment horizontal="left" vertical="center"/>
    </xf>
    <xf numFmtId="176" fontId="3" fillId="5" borderId="0" xfId="0" applyNumberFormat="1" applyFont="1" applyFill="1" applyAlignment="1">
      <alignment horizontal="left" vertical="center"/>
    </xf>
    <xf numFmtId="176" fontId="3" fillId="5" borderId="0" xfId="0" applyNumberFormat="1" applyFont="1" applyFill="1" applyAlignment="1">
      <alignment horizontal="right" vertical="center"/>
    </xf>
    <xf numFmtId="176" fontId="3" fillId="6" borderId="0" xfId="0" applyNumberFormat="1" applyFont="1" applyFill="1" applyAlignment="1">
      <alignment horizontal="right" vertical="center"/>
    </xf>
    <xf numFmtId="176" fontId="5" fillId="6" borderId="0" xfId="0" applyNumberFormat="1" applyFont="1" applyFill="1" applyAlignment="1">
      <alignment horizontal="right" vertical="center"/>
    </xf>
    <xf numFmtId="0" fontId="12" fillId="5" borderId="0" xfId="0" applyFont="1" applyFill="1" applyAlignment="1" applyProtection="1">
      <alignment horizontal="left" vertical="center"/>
      <protection locked="0"/>
    </xf>
    <xf numFmtId="176" fontId="5" fillId="5" borderId="0" xfId="0" applyNumberFormat="1" applyFont="1" applyFill="1" applyAlignment="1" applyProtection="1">
      <alignment horizontal="right" vertical="center"/>
      <protection locked="0"/>
    </xf>
    <xf numFmtId="176" fontId="12" fillId="5" borderId="0" xfId="0" applyNumberFormat="1" applyFont="1" applyFill="1" applyAlignment="1" applyProtection="1">
      <alignment horizontal="left" vertical="center"/>
      <protection locked="0"/>
    </xf>
    <xf numFmtId="176" fontId="12" fillId="6" borderId="0" xfId="0" applyNumberFormat="1" applyFont="1" applyFill="1" applyAlignment="1" applyProtection="1">
      <alignment horizontal="left" vertical="center"/>
      <protection locked="0"/>
    </xf>
    <xf numFmtId="176" fontId="9" fillId="5" borderId="0" xfId="0" applyNumberFormat="1" applyFont="1" applyFill="1" applyAlignment="1" applyProtection="1">
      <alignment horizontal="right" vertical="center"/>
      <protection locked="0"/>
    </xf>
    <xf numFmtId="0" fontId="9" fillId="5" borderId="0" xfId="0" applyFont="1" applyFill="1" applyAlignment="1" applyProtection="1">
      <alignment horizontal="right" vertical="center"/>
      <protection locked="0"/>
    </xf>
    <xf numFmtId="0" fontId="5" fillId="6" borderId="0" xfId="0" applyFont="1" applyFill="1" applyAlignment="1">
      <alignment horizontal="center" vertical="center"/>
    </xf>
    <xf numFmtId="177" fontId="5" fillId="6" borderId="0" xfId="0" applyNumberFormat="1" applyFont="1" applyFill="1" applyAlignment="1">
      <alignment horizontal="center" vertical="center"/>
    </xf>
    <xf numFmtId="0" fontId="9" fillId="0" borderId="0" xfId="0" applyFont="1">
      <alignment vertical="center"/>
    </xf>
    <xf numFmtId="177" fontId="3" fillId="0" borderId="0" xfId="0" applyNumberFormat="1" applyFont="1" applyAlignment="1">
      <alignment horizontal="center" vertical="center"/>
    </xf>
    <xf numFmtId="177" fontId="3" fillId="4" borderId="0" xfId="0" applyNumberFormat="1" applyFont="1" applyFill="1" applyAlignment="1">
      <alignment horizontal="center" vertical="center"/>
    </xf>
    <xf numFmtId="0" fontId="3" fillId="4" borderId="0" xfId="0" applyFont="1" applyFill="1">
      <alignment vertical="center"/>
    </xf>
    <xf numFmtId="0" fontId="12" fillId="4" borderId="0" xfId="0" applyFont="1" applyFill="1" applyAlignment="1">
      <alignment horizontal="left" vertical="center"/>
    </xf>
    <xf numFmtId="176" fontId="12" fillId="4" borderId="0" xfId="0" applyNumberFormat="1" applyFont="1" applyFill="1" applyAlignment="1">
      <alignment horizontal="right" vertical="center"/>
    </xf>
    <xf numFmtId="177" fontId="11" fillId="5" borderId="0" xfId="0" applyNumberFormat="1" applyFont="1" applyFill="1">
      <alignment vertical="center"/>
    </xf>
    <xf numFmtId="177" fontId="11" fillId="5" borderId="0" xfId="0" applyNumberFormat="1" applyFont="1" applyFill="1" applyAlignment="1">
      <alignment horizontal="left" vertical="center" indent="1"/>
    </xf>
    <xf numFmtId="177" fontId="11" fillId="5" borderId="0" xfId="0" applyNumberFormat="1" applyFont="1" applyFill="1" applyAlignment="1">
      <alignment horizontal="left" vertical="center"/>
    </xf>
    <xf numFmtId="177" fontId="11" fillId="5" borderId="0" xfId="0" applyNumberFormat="1" applyFont="1" applyFill="1" applyAlignment="1">
      <alignment horizontal="right" vertical="center"/>
    </xf>
    <xf numFmtId="176" fontId="9" fillId="5" borderId="0" xfId="0" applyNumberFormat="1" applyFont="1" applyFill="1" applyAlignment="1">
      <alignment horizontal="center" vertical="center"/>
    </xf>
    <xf numFmtId="184" fontId="5" fillId="6" borderId="0" xfId="0" applyNumberFormat="1" applyFont="1" applyFill="1" applyAlignment="1">
      <alignment horizontal="center" vertical="center"/>
    </xf>
    <xf numFmtId="177" fontId="5" fillId="5" borderId="0" xfId="0" applyNumberFormat="1" applyFont="1" applyFill="1" applyAlignment="1">
      <alignment horizontal="right" vertical="center"/>
    </xf>
    <xf numFmtId="176" fontId="5" fillId="5" borderId="0" xfId="0" applyNumberFormat="1" applyFont="1" applyFill="1" applyAlignment="1">
      <alignment horizontal="left" vertical="center"/>
    </xf>
    <xf numFmtId="177" fontId="3" fillId="6" borderId="0" xfId="0" applyNumberFormat="1" applyFont="1" applyFill="1" applyAlignment="1">
      <alignment horizontal="right" vertical="center"/>
    </xf>
    <xf numFmtId="177" fontId="3" fillId="5" borderId="0" xfId="0" applyNumberFormat="1" applyFont="1" applyFill="1" applyAlignment="1">
      <alignment horizontal="right" vertical="center"/>
    </xf>
    <xf numFmtId="177" fontId="3" fillId="5" borderId="0" xfId="0" applyNumberFormat="1" applyFont="1" applyFill="1" applyAlignment="1">
      <alignment horizontal="left" vertical="center"/>
    </xf>
    <xf numFmtId="177" fontId="9" fillId="5" borderId="0" xfId="0" applyNumberFormat="1" applyFont="1" applyFill="1" applyAlignment="1">
      <alignment horizontal="right" vertical="center"/>
    </xf>
    <xf numFmtId="177" fontId="5" fillId="6" borderId="0" xfId="0" applyNumberFormat="1" applyFont="1" applyFill="1" applyAlignment="1">
      <alignment horizontal="left" vertical="center"/>
    </xf>
    <xf numFmtId="176" fontId="12" fillId="4" borderId="0" xfId="0" applyNumberFormat="1" applyFont="1" applyFill="1" applyAlignment="1">
      <alignment horizontal="left" vertical="center"/>
    </xf>
    <xf numFmtId="176" fontId="11" fillId="5" borderId="0" xfId="0" applyNumberFormat="1" applyFont="1" applyFill="1" applyAlignment="1">
      <alignment horizontal="left" vertical="center"/>
    </xf>
    <xf numFmtId="176" fontId="11" fillId="5" borderId="0" xfId="0" applyNumberFormat="1" applyFont="1" applyFill="1" applyAlignment="1">
      <alignment horizontal="left" vertical="center" indent="1"/>
    </xf>
    <xf numFmtId="176" fontId="11" fillId="5" borderId="0" xfId="0" applyNumberFormat="1" applyFont="1" applyFill="1" applyAlignment="1">
      <alignment horizontal="right" vertical="center"/>
    </xf>
    <xf numFmtId="176" fontId="5" fillId="4" borderId="0" xfId="0" applyNumberFormat="1" applyFont="1" applyFill="1" applyAlignment="1">
      <alignment horizontal="left" vertical="center"/>
    </xf>
    <xf numFmtId="176" fontId="5" fillId="4" borderId="0" xfId="0" applyNumberFormat="1" applyFont="1" applyFill="1" applyAlignment="1">
      <alignment horizontal="right" vertical="center"/>
    </xf>
    <xf numFmtId="176" fontId="9" fillId="5" borderId="0" xfId="0" applyNumberFormat="1" applyFont="1" applyFill="1" applyAlignment="1">
      <alignment horizontal="right" vertical="center"/>
    </xf>
    <xf numFmtId="176" fontId="5" fillId="6" borderId="0" xfId="0" applyNumberFormat="1" applyFont="1" applyFill="1" applyAlignment="1">
      <alignment horizontal="left" vertical="center"/>
    </xf>
    <xf numFmtId="176" fontId="5" fillId="5" borderId="0" xfId="0" applyNumberFormat="1" applyFont="1" applyFill="1" applyAlignment="1">
      <alignment horizontal="right" vertical="center"/>
    </xf>
    <xf numFmtId="185" fontId="11" fillId="5" borderId="0" xfId="0" applyNumberFormat="1" applyFont="1" applyFill="1" applyAlignment="1">
      <alignment horizontal="left" vertical="center"/>
    </xf>
    <xf numFmtId="185" fontId="11" fillId="5" borderId="0" xfId="0" applyNumberFormat="1" applyFont="1" applyFill="1" applyAlignment="1">
      <alignment horizontal="left" vertical="center" indent="1"/>
    </xf>
    <xf numFmtId="185" fontId="11" fillId="6" borderId="0" xfId="0" applyNumberFormat="1" applyFont="1" applyFill="1" applyAlignment="1">
      <alignment horizontal="right" vertical="center"/>
    </xf>
    <xf numFmtId="176" fontId="12" fillId="6" borderId="0" xfId="0" applyNumberFormat="1" applyFont="1" applyFill="1" applyAlignment="1">
      <alignment horizontal="left" vertical="center"/>
    </xf>
    <xf numFmtId="177" fontId="9" fillId="6" borderId="0" xfId="0" applyNumberFormat="1" applyFont="1" applyFill="1" applyAlignment="1">
      <alignment horizontal="left" vertical="center"/>
    </xf>
    <xf numFmtId="176" fontId="12" fillId="5" borderId="0" xfId="0" applyNumberFormat="1" applyFont="1" applyFill="1">
      <alignment vertical="center"/>
    </xf>
    <xf numFmtId="176" fontId="3" fillId="5" borderId="0" xfId="0" applyNumberFormat="1" applyFont="1" applyFill="1">
      <alignment vertical="center"/>
    </xf>
    <xf numFmtId="176" fontId="3" fillId="6" borderId="0" xfId="0" applyNumberFormat="1" applyFont="1" applyFill="1">
      <alignment vertical="center"/>
    </xf>
    <xf numFmtId="177" fontId="12" fillId="5" borderId="0" xfId="0" applyNumberFormat="1" applyFont="1" applyFill="1">
      <alignment vertical="center"/>
    </xf>
    <xf numFmtId="177" fontId="3" fillId="5" borderId="0" xfId="0" applyNumberFormat="1" applyFont="1" applyFill="1">
      <alignment vertical="center"/>
    </xf>
    <xf numFmtId="176" fontId="9" fillId="5" borderId="0" xfId="0" applyNumberFormat="1" applyFont="1" applyFill="1">
      <alignment vertical="center"/>
    </xf>
    <xf numFmtId="176" fontId="9" fillId="5" borderId="0" xfId="0" applyNumberFormat="1" applyFont="1" applyFill="1" applyAlignment="1">
      <alignment horizontal="left" vertical="center" indent="1"/>
    </xf>
    <xf numFmtId="176" fontId="11" fillId="5" borderId="0" xfId="0" applyNumberFormat="1" applyFont="1" applyFill="1">
      <alignment vertical="center"/>
    </xf>
    <xf numFmtId="176" fontId="11" fillId="6" borderId="0" xfId="0" applyNumberFormat="1" applyFont="1" applyFill="1">
      <alignment vertical="center"/>
    </xf>
    <xf numFmtId="176" fontId="10" fillId="5" borderId="0" xfId="0" applyNumberFormat="1" applyFont="1" applyFill="1">
      <alignment vertical="center"/>
    </xf>
    <xf numFmtId="176" fontId="12" fillId="4" borderId="0" xfId="0" applyNumberFormat="1" applyFont="1" applyFill="1">
      <alignment vertical="center"/>
    </xf>
    <xf numFmtId="176" fontId="5" fillId="4" borderId="0" xfId="0" applyNumberFormat="1" applyFont="1" applyFill="1">
      <alignment vertical="center"/>
    </xf>
    <xf numFmtId="0" fontId="9" fillId="3" borderId="0" xfId="0" applyFont="1" applyFill="1" applyAlignment="1">
      <alignment horizontal="center" vertical="center"/>
    </xf>
    <xf numFmtId="0" fontId="10" fillId="4" borderId="0" xfId="0" applyFont="1" applyFill="1">
      <alignment vertical="center"/>
    </xf>
    <xf numFmtId="176" fontId="10" fillId="4" borderId="0" xfId="0" applyNumberFormat="1" applyFont="1" applyFill="1" applyAlignment="1">
      <alignment horizontal="right" vertical="center"/>
    </xf>
    <xf numFmtId="0" fontId="12" fillId="4" borderId="0" xfId="0" applyFont="1" applyFill="1">
      <alignment vertical="center"/>
    </xf>
    <xf numFmtId="0" fontId="12" fillId="5" borderId="0" xfId="0" applyFont="1" applyFill="1">
      <alignment vertical="center"/>
    </xf>
    <xf numFmtId="0" fontId="11" fillId="5" borderId="0" xfId="0" applyFont="1" applyFill="1">
      <alignment vertical="center"/>
    </xf>
    <xf numFmtId="0" fontId="11" fillId="5" borderId="0" xfId="0" applyFont="1" applyFill="1" applyAlignment="1">
      <alignment horizontal="left" vertical="center" indent="1"/>
    </xf>
    <xf numFmtId="186" fontId="11" fillId="5" borderId="0" xfId="0" applyNumberFormat="1" applyFont="1" applyFill="1">
      <alignment vertical="center"/>
    </xf>
    <xf numFmtId="176" fontId="10" fillId="5" borderId="0" xfId="0" applyNumberFormat="1" applyFont="1" applyFill="1" applyAlignment="1" applyProtection="1">
      <alignment horizontal="right" vertical="center"/>
      <protection locked="0"/>
    </xf>
    <xf numFmtId="0" fontId="12" fillId="6" borderId="0" xfId="0" applyFont="1" applyFill="1">
      <alignment vertical="center"/>
    </xf>
    <xf numFmtId="0" fontId="9" fillId="5" borderId="0" xfId="0" applyFont="1" applyFill="1" applyAlignment="1">
      <alignment horizontal="right" vertical="center"/>
    </xf>
    <xf numFmtId="0" fontId="5" fillId="4" borderId="0" xfId="0" applyFont="1" applyFill="1">
      <alignment vertical="center"/>
    </xf>
    <xf numFmtId="0" fontId="12" fillId="5" borderId="0" xfId="0" applyFont="1" applyFill="1" applyAlignment="1">
      <alignment horizontal="left" vertical="center"/>
    </xf>
    <xf numFmtId="0" fontId="9" fillId="5" borderId="0" xfId="0" applyFont="1" applyFill="1" applyAlignment="1">
      <alignment horizontal="left" vertical="center"/>
    </xf>
    <xf numFmtId="0" fontId="10" fillId="5" borderId="0" xfId="0" applyFont="1" applyFill="1" applyAlignment="1">
      <alignment horizontal="centerContinuous" vertical="center"/>
    </xf>
    <xf numFmtId="176" fontId="10" fillId="5" borderId="0" xfId="0" applyNumberFormat="1" applyFont="1" applyFill="1" applyAlignment="1">
      <alignment horizontal="right" vertical="center"/>
    </xf>
    <xf numFmtId="177" fontId="6" fillId="3" borderId="0" xfId="0" applyNumberFormat="1" applyFont="1" applyFill="1" applyAlignment="1">
      <alignment horizontal="center" vertical="center"/>
    </xf>
    <xf numFmtId="176" fontId="10" fillId="5" borderId="0" xfId="0" applyNumberFormat="1" applyFont="1" applyFill="1" applyAlignment="1">
      <alignment horizontal="center" vertical="center"/>
    </xf>
    <xf numFmtId="176" fontId="12" fillId="5" borderId="0" xfId="0" applyNumberFormat="1" applyFont="1" applyFill="1" applyAlignment="1">
      <alignment horizontal="center" vertical="center"/>
    </xf>
    <xf numFmtId="176" fontId="10" fillId="6" borderId="0" xfId="0" applyNumberFormat="1" applyFont="1" applyFill="1" applyAlignment="1">
      <alignment horizontal="center" vertical="center"/>
    </xf>
    <xf numFmtId="176" fontId="6" fillId="3" borderId="0" xfId="0" applyNumberFormat="1" applyFont="1" applyFill="1" applyAlignment="1">
      <alignment horizontal="right" vertical="center"/>
    </xf>
    <xf numFmtId="0" fontId="12" fillId="5" borderId="0" xfId="0" applyFont="1" applyFill="1" applyAlignment="1">
      <alignment horizontal="right" vertical="center"/>
    </xf>
    <xf numFmtId="177" fontId="12" fillId="5" borderId="0" xfId="0" applyNumberFormat="1" applyFont="1" applyFill="1" applyAlignment="1">
      <alignment horizontal="center" vertical="center"/>
    </xf>
    <xf numFmtId="187" fontId="10" fillId="5" borderId="0" xfId="0" applyNumberFormat="1" applyFont="1" applyFill="1" applyAlignment="1">
      <alignment horizontal="right" vertical="center"/>
    </xf>
    <xf numFmtId="187" fontId="3" fillId="5" borderId="0" xfId="0" applyNumberFormat="1" applyFont="1" applyFill="1" applyAlignment="1">
      <alignment horizontal="right" vertical="center"/>
    </xf>
    <xf numFmtId="188" fontId="10" fillId="5" borderId="0" xfId="0" applyNumberFormat="1" applyFont="1" applyFill="1" applyAlignment="1">
      <alignment horizontal="right" vertical="center"/>
    </xf>
    <xf numFmtId="188" fontId="3" fillId="5" borderId="0" xfId="0" applyNumberFormat="1" applyFont="1" applyFill="1" applyAlignment="1">
      <alignment horizontal="right" vertical="center"/>
    </xf>
    <xf numFmtId="0" fontId="5" fillId="0" borderId="0" xfId="0" applyFont="1" applyAlignment="1">
      <alignment horizontal="right" vertical="center"/>
    </xf>
    <xf numFmtId="0" fontId="5" fillId="6" borderId="0" xfId="0" applyFont="1" applyFill="1" applyAlignment="1">
      <alignment horizontal="left" vertical="center"/>
    </xf>
    <xf numFmtId="181" fontId="6" fillId="3" borderId="0" xfId="0" applyNumberFormat="1" applyFont="1" applyFill="1" applyAlignment="1">
      <alignment horizontal="center" vertical="center"/>
    </xf>
    <xf numFmtId="0" fontId="5" fillId="5" borderId="0" xfId="0" applyFont="1" applyFill="1" applyAlignment="1">
      <alignment horizontal="left" vertical="center"/>
    </xf>
    <xf numFmtId="0" fontId="13" fillId="5" borderId="0" xfId="0" applyFont="1" applyFill="1" applyAlignment="1">
      <alignment horizontal="left" vertical="center"/>
    </xf>
    <xf numFmtId="177" fontId="13" fillId="5" borderId="0" xfId="0" applyNumberFormat="1" applyFont="1" applyFill="1" applyAlignment="1">
      <alignment horizontal="right" vertical="center"/>
    </xf>
    <xf numFmtId="176" fontId="11" fillId="3" borderId="0" xfId="0" applyNumberFormat="1" applyFont="1" applyFill="1" applyAlignment="1">
      <alignment horizontal="center" vertical="center"/>
    </xf>
    <xf numFmtId="0" fontId="10" fillId="5" borderId="0" xfId="0" applyFont="1" applyFill="1" applyAlignment="1">
      <alignment horizontal="left" vertical="center"/>
    </xf>
    <xf numFmtId="176" fontId="10" fillId="6" borderId="0" xfId="0" applyNumberFormat="1" applyFont="1" applyFill="1">
      <alignment vertical="center"/>
    </xf>
    <xf numFmtId="177" fontId="12" fillId="6" borderId="0" xfId="0" applyNumberFormat="1" applyFont="1" applyFill="1">
      <alignment vertical="center"/>
    </xf>
    <xf numFmtId="177" fontId="3" fillId="0" borderId="0" xfId="0" applyNumberFormat="1" applyFont="1">
      <alignment vertical="center"/>
    </xf>
    <xf numFmtId="177" fontId="5" fillId="5" borderId="0" xfId="0" applyNumberFormat="1" applyFont="1" applyFill="1" applyAlignment="1">
      <alignment horizontal="center" vertical="center"/>
    </xf>
  </cellXfs>
  <cellStyles count="1">
    <cellStyle name="표준" xfId="0" builtinId="0"/>
  </cellStyles>
  <dxfs count="5101">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
      <numFmt numFmtId="189" formatCode="#,##0,,_);\(#,##0,,\);&quot; - &quot;;@_)"/>
    </dxf>
  </dxfs>
  <tableStyles count="0" defaultTableStyle="TableStyleMedium2" defaultPivotStyle="PivotStyleLight16"/>
  <colors>
    <mruColors>
      <color rgb="FFFFFFFF"/>
      <color rgb="FFAFAFAF"/>
      <color rgb="FF4B4B4B"/>
      <color rgb="FF00324B"/>
      <color rgb="FFFAE1E1"/>
      <color rgb="FFE1E1E1"/>
      <color rgb="FF323232"/>
      <color rgb="FFC83200"/>
      <color rgb="FFAFBF9F"/>
      <color rgb="FF32AF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2013 - 2022 테마">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7C92F4-C157-44C7-B099-86D003F8D43F}">
  <sheetPr codeName="Sheet74">
    <tabColor rgb="FF4B4B4B"/>
  </sheetPr>
  <dimension ref="A1:C16"/>
  <sheetViews>
    <sheetView showGridLines="0" tabSelected="1" zoomScaleNormal="100" workbookViewId="0">
      <pane ySplit="1" topLeftCell="A2" activePane="bottomLeft" state="frozen"/>
      <selection pane="bottomLeft"/>
    </sheetView>
  </sheetViews>
  <sheetFormatPr defaultColWidth="14.125" defaultRowHeight="14.25" customHeight="1" x14ac:dyDescent="0.3"/>
  <cols>
    <col min="1" max="3" width="14.125" style="5" customWidth="1"/>
    <col min="4" max="16384" width="14.125" style="5"/>
  </cols>
  <sheetData>
    <row r="1" spans="1:3" s="1" customFormat="1" ht="14.25" customHeight="1" x14ac:dyDescent="0.3">
      <c r="A1" s="1" t="s">
        <v>9</v>
      </c>
      <c r="B1" s="2"/>
      <c r="C1" s="2"/>
    </row>
    <row r="3" spans="1:3" ht="14.25" customHeight="1" x14ac:dyDescent="0.3">
      <c r="A3" s="15" t="s">
        <v>10</v>
      </c>
    </row>
    <row r="4" spans="1:3" ht="14.25" customHeight="1" x14ac:dyDescent="0.3">
      <c r="A4" s="7" t="s">
        <v>11</v>
      </c>
      <c r="B4" s="7" t="s">
        <v>12</v>
      </c>
      <c r="C4" s="7" t="s">
        <v>130</v>
      </c>
    </row>
    <row r="5" spans="1:3" ht="14.25" customHeight="1" x14ac:dyDescent="0.3">
      <c r="A5" s="24">
        <v>2025</v>
      </c>
      <c r="B5" s="24">
        <v>6</v>
      </c>
      <c r="C5" s="16">
        <v>45838</v>
      </c>
    </row>
    <row r="7" spans="1:3" ht="14.25" customHeight="1" x14ac:dyDescent="0.3">
      <c r="A7" s="15" t="s">
        <v>13</v>
      </c>
    </row>
    <row r="8" spans="1:3" ht="14.25" customHeight="1" x14ac:dyDescent="0.3">
      <c r="A8" s="7" t="s">
        <v>14</v>
      </c>
      <c r="B8" s="7" t="s">
        <v>15</v>
      </c>
      <c r="C8" s="7" t="s">
        <v>131</v>
      </c>
    </row>
    <row r="9" spans="1:3" ht="14.25" customHeight="1" x14ac:dyDescent="0.3">
      <c r="A9" s="24">
        <v>2029</v>
      </c>
      <c r="B9" s="24">
        <v>12</v>
      </c>
      <c r="C9" s="16">
        <v>47483</v>
      </c>
    </row>
    <row r="11" spans="1:3" ht="14.25" customHeight="1" x14ac:dyDescent="0.3">
      <c r="A11" s="15" t="s">
        <v>16</v>
      </c>
    </row>
    <row r="12" spans="1:3" ht="14.25" customHeight="1" x14ac:dyDescent="0.3">
      <c r="A12" s="7" t="s">
        <v>132</v>
      </c>
      <c r="B12" s="7" t="s">
        <v>133</v>
      </c>
    </row>
    <row r="13" spans="1:3" ht="14.25" customHeight="1" x14ac:dyDescent="0.3">
      <c r="A13" s="17">
        <v>5</v>
      </c>
      <c r="B13" s="18" t="s">
        <v>129</v>
      </c>
    </row>
    <row r="15" spans="1:3" ht="14.25" customHeight="1" x14ac:dyDescent="0.3">
      <c r="A15" s="26" t="s">
        <v>134</v>
      </c>
    </row>
    <row r="16" spans="1:3" ht="14.25" customHeight="1" x14ac:dyDescent="0.3">
      <c r="A16" s="7" t="s">
        <v>17</v>
      </c>
    </row>
  </sheetData>
  <phoneticPr fontId="1" type="noConversion"/>
  <dataValidations count="2">
    <dataValidation type="whole" allowBlank="1" showInputMessage="1" showErrorMessage="1" sqref="A5" xr:uid="{167AB7E7-48B2-4230-95A1-A78B88A62D27}">
      <formula1>2022</formula1>
      <formula2>2050</formula2>
    </dataValidation>
    <dataValidation type="list" allowBlank="1" showInputMessage="1" showErrorMessage="1" sqref="B5 B9" xr:uid="{5D66D176-8866-4518-BB09-32AFAFAEEC36}">
      <formula1>"1, 2, 3, 4, 5, 6, 7, 8, 9, 10, 11, 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327F3A-7331-410E-BDC3-86E53DA5ACE9}">
  <sheetPr codeName="Sheet14">
    <tabColor rgb="FF4B4B4B"/>
  </sheetPr>
  <dimension ref="A1:F16"/>
  <sheetViews>
    <sheetView showGridLines="0" zoomScaleNormal="100" workbookViewId="0">
      <pane ySplit="1" topLeftCell="A2" activePane="bottomLeft" state="frozen"/>
      <selection pane="bottomLeft"/>
    </sheetView>
  </sheetViews>
  <sheetFormatPr defaultColWidth="14.125" defaultRowHeight="14.25" customHeight="1" x14ac:dyDescent="0.3"/>
  <cols>
    <col min="1" max="1" width="14.125" style="5" customWidth="1"/>
    <col min="2" max="16384" width="14.125" style="5"/>
  </cols>
  <sheetData>
    <row r="1" spans="1:6" s="10" customFormat="1" ht="14.25" customHeight="1" x14ac:dyDescent="0.3">
      <c r="A1" s="9" t="s">
        <v>100</v>
      </c>
    </row>
    <row r="3" spans="1:6" ht="14.25" customHeight="1" x14ac:dyDescent="0.3">
      <c r="A3" s="7" t="s">
        <v>18</v>
      </c>
      <c r="B3" s="7"/>
      <c r="F3" s="3" t="s">
        <v>116</v>
      </c>
    </row>
    <row r="4" spans="1:6" ht="14.25" customHeight="1" x14ac:dyDescent="0.3">
      <c r="A4" s="11" t="s">
        <v>19</v>
      </c>
      <c r="B4" s="19">
        <v>2.8590000000000001E-2</v>
      </c>
      <c r="F4" s="3" t="s">
        <v>117</v>
      </c>
    </row>
    <row r="5" spans="1:6" ht="14.25" customHeight="1" x14ac:dyDescent="0.3">
      <c r="A5" s="11" t="s">
        <v>20</v>
      </c>
      <c r="B5" s="19">
        <v>0.08</v>
      </c>
      <c r="F5" s="3" t="s">
        <v>118</v>
      </c>
    </row>
    <row r="6" spans="1:6" ht="14.25" customHeight="1" x14ac:dyDescent="0.3">
      <c r="A6" s="11" t="s">
        <v>21</v>
      </c>
      <c r="B6" s="20">
        <v>1</v>
      </c>
      <c r="F6" s="3" t="s">
        <v>119</v>
      </c>
    </row>
    <row r="7" spans="1:6" ht="14.25" customHeight="1" x14ac:dyDescent="0.3">
      <c r="A7" s="11" t="s">
        <v>22</v>
      </c>
      <c r="B7" s="20">
        <f>(1+(1-$B$11)*$B$13)*$B$6</f>
        <v>2</v>
      </c>
      <c r="C7" s="5" t="s">
        <v>128</v>
      </c>
      <c r="F7" s="3" t="s">
        <v>120</v>
      </c>
    </row>
    <row r="8" spans="1:6" ht="14.25" customHeight="1" x14ac:dyDescent="0.3">
      <c r="A8" s="11" t="s">
        <v>23</v>
      </c>
      <c r="B8" s="19">
        <v>3.7499999999999999E-2</v>
      </c>
      <c r="F8" s="5" t="s">
        <v>121</v>
      </c>
    </row>
    <row r="9" spans="1:6" ht="14.25" customHeight="1" x14ac:dyDescent="0.3">
      <c r="A9" s="12" t="s">
        <v>24</v>
      </c>
      <c r="B9" s="13">
        <f>B4+B5*B7+B8</f>
        <v>0.22609000000000001</v>
      </c>
      <c r="F9" s="5" t="s">
        <v>122</v>
      </c>
    </row>
    <row r="10" spans="1:6" ht="14.25" customHeight="1" x14ac:dyDescent="0.3">
      <c r="A10" s="11" t="s">
        <v>25</v>
      </c>
      <c r="B10" s="19">
        <v>4.446E-2</v>
      </c>
      <c r="F10" s="5" t="s">
        <v>123</v>
      </c>
    </row>
    <row r="11" spans="1:6" ht="14.25" customHeight="1" x14ac:dyDescent="0.3">
      <c r="A11" s="11" t="s">
        <v>26</v>
      </c>
      <c r="B11" s="14">
        <f>TAX!B12</f>
        <v>0</v>
      </c>
      <c r="C11" s="5" t="s">
        <v>127</v>
      </c>
      <c r="F11" s="5" t="s">
        <v>124</v>
      </c>
    </row>
    <row r="12" spans="1:6" ht="14.25" customHeight="1" x14ac:dyDescent="0.3">
      <c r="A12" s="12" t="s">
        <v>27</v>
      </c>
      <c r="B12" s="13">
        <f>B10*(1-B11)</f>
        <v>4.446E-2</v>
      </c>
      <c r="F12" s="5" t="s">
        <v>125</v>
      </c>
    </row>
    <row r="13" spans="1:6" ht="14.25" customHeight="1" x14ac:dyDescent="0.3">
      <c r="A13" s="11" t="s">
        <v>28</v>
      </c>
      <c r="B13" s="19">
        <v>1</v>
      </c>
      <c r="F13" s="5" t="s">
        <v>126</v>
      </c>
    </row>
    <row r="14" spans="1:6" ht="14.25" customHeight="1" x14ac:dyDescent="0.3">
      <c r="A14" s="11" t="s">
        <v>29</v>
      </c>
      <c r="B14" s="14">
        <f>1/(1+B13)</f>
        <v>0.5</v>
      </c>
    </row>
    <row r="15" spans="1:6" ht="14.25" customHeight="1" x14ac:dyDescent="0.3">
      <c r="A15" s="11" t="s">
        <v>30</v>
      </c>
      <c r="B15" s="14">
        <f>1-B14</f>
        <v>0.5</v>
      </c>
    </row>
    <row r="16" spans="1:6" ht="14.25" customHeight="1" x14ac:dyDescent="0.3">
      <c r="A16" s="12" t="s">
        <v>31</v>
      </c>
      <c r="B16" s="21">
        <f>ROUND($B$12*(1-(1/(1+$B$13)))+$B$9*(1/(1+$B$13)), 4)</f>
        <v>0.1353</v>
      </c>
      <c r="C16" s="5" t="s">
        <v>244</v>
      </c>
    </row>
  </sheetData>
  <phoneticPr fontId="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B96B5-C7AB-45AF-8C7B-674F7DD82DB1}">
  <sheetPr codeName="Sheet2">
    <tabColor rgb="FF4B4B4B"/>
    <pageSetUpPr fitToPage="1"/>
  </sheetPr>
  <dimension ref="A1:K35"/>
  <sheetViews>
    <sheetView showGridLines="0" zoomScaleNormal="100" workbookViewId="0">
      <pane ySplit="1" topLeftCell="A2" activePane="bottomLeft" state="frozen"/>
      <selection pane="bottomLeft"/>
    </sheetView>
  </sheetViews>
  <sheetFormatPr defaultColWidth="14.125" defaultRowHeight="14.25" customHeight="1" x14ac:dyDescent="0.3"/>
  <cols>
    <col min="1" max="1" width="14.125" style="5"/>
    <col min="2" max="5" width="14.125" style="4"/>
    <col min="6" max="9" width="14.125" style="5"/>
    <col min="10" max="10" width="14.125" style="5" customWidth="1"/>
    <col min="11" max="16384" width="14.125" style="5"/>
  </cols>
  <sheetData>
    <row r="1" spans="1:11" s="1" customFormat="1" ht="14.25" customHeight="1" x14ac:dyDescent="0.3">
      <c r="A1" s="1" t="s">
        <v>152</v>
      </c>
      <c r="B1" s="2"/>
      <c r="C1" s="2"/>
      <c r="D1" s="2"/>
      <c r="E1" s="2"/>
    </row>
    <row r="2" spans="1:11" ht="14.25" customHeight="1" x14ac:dyDescent="0.3">
      <c r="A2" s="3"/>
    </row>
    <row r="3" spans="1:11" ht="14.25" customHeight="1" x14ac:dyDescent="0.3">
      <c r="H3" s="6"/>
    </row>
    <row r="4" spans="1:11" s="4" customFormat="1" ht="14.25" customHeight="1" x14ac:dyDescent="0.3">
      <c r="A4" s="7" t="s">
        <v>70</v>
      </c>
      <c r="B4" s="7" t="s">
        <v>71</v>
      </c>
      <c r="C4" s="7" t="s">
        <v>72</v>
      </c>
      <c r="D4" s="7" t="s">
        <v>73</v>
      </c>
      <c r="E4" s="7" t="s">
        <v>74</v>
      </c>
      <c r="F4" s="27">
        <v>2023</v>
      </c>
      <c r="G4" s="27">
        <v>2024</v>
      </c>
      <c r="H4" s="28" t="s">
        <v>151</v>
      </c>
      <c r="I4" s="7" t="s">
        <v>32</v>
      </c>
      <c r="J4" s="7" t="s">
        <v>33</v>
      </c>
      <c r="K4" s="7" t="s">
        <v>75</v>
      </c>
    </row>
    <row r="5" spans="1:11" ht="14.25" customHeight="1" x14ac:dyDescent="0.3">
      <c r="A5" s="29" t="s">
        <v>43</v>
      </c>
      <c r="B5" s="29" t="s">
        <v>44</v>
      </c>
      <c r="C5" s="29"/>
      <c r="D5" s="29"/>
      <c r="E5" s="29"/>
      <c r="F5" s="30">
        <v>168063711</v>
      </c>
      <c r="G5" s="30">
        <v>170880819</v>
      </c>
      <c r="H5" s="30">
        <v>89085937</v>
      </c>
      <c r="I5" s="31" t="s">
        <v>34</v>
      </c>
      <c r="J5" s="31" t="s">
        <v>36</v>
      </c>
      <c r="K5" s="32"/>
    </row>
    <row r="6" spans="1:11" ht="14.25" customHeight="1" x14ac:dyDescent="0.3">
      <c r="A6" s="29" t="s">
        <v>43</v>
      </c>
      <c r="B6" s="29" t="s">
        <v>45</v>
      </c>
      <c r="C6" s="29"/>
      <c r="D6" s="29"/>
      <c r="E6" s="29"/>
      <c r="F6" s="30">
        <v>29083587</v>
      </c>
      <c r="G6" s="30">
        <v>31617233</v>
      </c>
      <c r="H6" s="30">
        <v>19292087</v>
      </c>
      <c r="I6" s="31" t="s">
        <v>34</v>
      </c>
      <c r="J6" s="31" t="s">
        <v>35</v>
      </c>
      <c r="K6" s="32"/>
    </row>
    <row r="7" spans="1:11" ht="14.25" customHeight="1" x14ac:dyDescent="0.3">
      <c r="A7" s="29" t="s">
        <v>111</v>
      </c>
      <c r="B7" s="29" t="s">
        <v>37</v>
      </c>
      <c r="C7" s="29"/>
      <c r="D7" s="29"/>
      <c r="E7" s="29"/>
      <c r="F7" s="30">
        <v>22889937</v>
      </c>
      <c r="G7" s="30">
        <v>22775909</v>
      </c>
      <c r="H7" s="30">
        <v>11399548</v>
      </c>
      <c r="I7" s="31" t="s">
        <v>5</v>
      </c>
      <c r="J7" s="31" t="s">
        <v>37</v>
      </c>
      <c r="K7" s="32"/>
    </row>
    <row r="8" spans="1:11" ht="14.25" customHeight="1" x14ac:dyDescent="0.3">
      <c r="A8" s="29" t="s">
        <v>111</v>
      </c>
      <c r="B8" s="29" t="s">
        <v>46</v>
      </c>
      <c r="C8" s="29"/>
      <c r="D8" s="29"/>
      <c r="E8" s="29"/>
      <c r="F8" s="30">
        <v>2245173</v>
      </c>
      <c r="G8" s="30">
        <v>2231672</v>
      </c>
      <c r="H8" s="30">
        <v>1284506</v>
      </c>
      <c r="I8" s="31" t="s">
        <v>5</v>
      </c>
      <c r="J8" s="31" t="s">
        <v>37</v>
      </c>
      <c r="K8" s="32"/>
    </row>
    <row r="9" spans="1:11" ht="14.25" customHeight="1" x14ac:dyDescent="0.3">
      <c r="A9" s="29" t="s">
        <v>111</v>
      </c>
      <c r="B9" s="29" t="s">
        <v>47</v>
      </c>
      <c r="C9" s="29"/>
      <c r="D9" s="29"/>
      <c r="E9" s="29"/>
      <c r="F9" s="30">
        <v>43512069</v>
      </c>
      <c r="G9" s="30">
        <v>43080381</v>
      </c>
      <c r="H9" s="30">
        <v>22570358</v>
      </c>
      <c r="I9" s="31" t="s">
        <v>5</v>
      </c>
      <c r="J9" s="31" t="s">
        <v>38</v>
      </c>
      <c r="K9" s="32"/>
    </row>
    <row r="10" spans="1:11" ht="14.25" customHeight="1" x14ac:dyDescent="0.3">
      <c r="A10" s="29" t="s">
        <v>111</v>
      </c>
      <c r="B10" s="29" t="s">
        <v>48</v>
      </c>
      <c r="C10" s="29"/>
      <c r="D10" s="29"/>
      <c r="E10" s="29"/>
      <c r="F10" s="30">
        <v>6160194</v>
      </c>
      <c r="G10" s="30">
        <v>6160194</v>
      </c>
      <c r="H10" s="30">
        <v>3180097</v>
      </c>
      <c r="I10" s="31" t="s">
        <v>5</v>
      </c>
      <c r="J10" s="31" t="s">
        <v>40</v>
      </c>
      <c r="K10" s="32"/>
    </row>
    <row r="11" spans="1:11" ht="14.25" customHeight="1" x14ac:dyDescent="0.3">
      <c r="A11" s="29" t="s">
        <v>111</v>
      </c>
      <c r="B11" s="29" t="s">
        <v>49</v>
      </c>
      <c r="C11" s="29"/>
      <c r="D11" s="29"/>
      <c r="E11" s="29"/>
      <c r="F11" s="30">
        <v>785495</v>
      </c>
      <c r="G11" s="30">
        <v>833423</v>
      </c>
      <c r="H11" s="30">
        <v>482154</v>
      </c>
      <c r="I11" s="31" t="s">
        <v>5</v>
      </c>
      <c r="J11" s="31" t="s">
        <v>39</v>
      </c>
      <c r="K11" s="32"/>
    </row>
    <row r="12" spans="1:11" ht="14.25" customHeight="1" x14ac:dyDescent="0.3">
      <c r="A12" s="29" t="s">
        <v>111</v>
      </c>
      <c r="B12" s="29" t="s">
        <v>50</v>
      </c>
      <c r="C12" s="29"/>
      <c r="D12" s="29"/>
      <c r="E12" s="29"/>
      <c r="F12" s="30">
        <v>0</v>
      </c>
      <c r="G12" s="30">
        <v>200000</v>
      </c>
      <c r="H12" s="30">
        <v>2500</v>
      </c>
      <c r="I12" s="31" t="s">
        <v>5</v>
      </c>
      <c r="J12" s="31" t="s">
        <v>39</v>
      </c>
      <c r="K12" s="32"/>
    </row>
    <row r="13" spans="1:11" ht="14.25" customHeight="1" x14ac:dyDescent="0.3">
      <c r="A13" s="29" t="s">
        <v>111</v>
      </c>
      <c r="B13" s="29" t="s">
        <v>51</v>
      </c>
      <c r="C13" s="29"/>
      <c r="D13" s="29"/>
      <c r="E13" s="29"/>
      <c r="F13" s="30">
        <v>1139403</v>
      </c>
      <c r="G13" s="30">
        <v>1255062</v>
      </c>
      <c r="H13" s="30">
        <v>605071</v>
      </c>
      <c r="I13" s="31" t="s">
        <v>5</v>
      </c>
      <c r="J13" s="31" t="s">
        <v>39</v>
      </c>
      <c r="K13" s="32"/>
    </row>
    <row r="14" spans="1:11" ht="14.25" customHeight="1" x14ac:dyDescent="0.3">
      <c r="A14" s="29" t="s">
        <v>111</v>
      </c>
      <c r="B14" s="29" t="s">
        <v>42</v>
      </c>
      <c r="C14" s="29"/>
      <c r="D14" s="29"/>
      <c r="E14" s="29"/>
      <c r="F14" s="30">
        <v>399023</v>
      </c>
      <c r="G14" s="30">
        <v>734996</v>
      </c>
      <c r="H14" s="30">
        <v>404825</v>
      </c>
      <c r="I14" s="31" t="s">
        <v>5</v>
      </c>
      <c r="J14" s="31" t="s">
        <v>39</v>
      </c>
      <c r="K14" s="32"/>
    </row>
    <row r="15" spans="1:11" ht="14.25" customHeight="1" x14ac:dyDescent="0.3">
      <c r="A15" s="29" t="s">
        <v>111</v>
      </c>
      <c r="B15" s="29" t="s">
        <v>52</v>
      </c>
      <c r="C15" s="29"/>
      <c r="D15" s="29"/>
      <c r="E15" s="29"/>
      <c r="F15" s="30">
        <v>400630</v>
      </c>
      <c r="G15" s="30">
        <v>400630</v>
      </c>
      <c r="H15" s="30">
        <v>200315</v>
      </c>
      <c r="I15" s="31" t="s">
        <v>5</v>
      </c>
      <c r="J15" s="31" t="s">
        <v>40</v>
      </c>
      <c r="K15" s="32"/>
    </row>
    <row r="16" spans="1:11" ht="14.25" customHeight="1" x14ac:dyDescent="0.3">
      <c r="A16" s="29" t="s">
        <v>53</v>
      </c>
      <c r="B16" s="29" t="s">
        <v>54</v>
      </c>
      <c r="C16" s="29"/>
      <c r="D16" s="29"/>
      <c r="E16" s="29"/>
      <c r="F16" s="30">
        <v>21567004</v>
      </c>
      <c r="G16" s="30">
        <v>21670978</v>
      </c>
      <c r="H16" s="30">
        <v>10844209</v>
      </c>
      <c r="I16" s="31" t="s">
        <v>6</v>
      </c>
      <c r="J16" s="31" t="s">
        <v>37</v>
      </c>
      <c r="K16" s="32"/>
    </row>
    <row r="17" spans="1:11" ht="14.25" customHeight="1" x14ac:dyDescent="0.3">
      <c r="A17" s="29" t="s">
        <v>53</v>
      </c>
      <c r="B17" s="29" t="s">
        <v>55</v>
      </c>
      <c r="C17" s="29"/>
      <c r="D17" s="29"/>
      <c r="E17" s="29"/>
      <c r="F17" s="30">
        <v>3138445</v>
      </c>
      <c r="G17" s="30">
        <v>3211345</v>
      </c>
      <c r="H17" s="30">
        <v>1109083</v>
      </c>
      <c r="I17" s="31" t="s">
        <v>6</v>
      </c>
      <c r="J17" s="31" t="s">
        <v>37</v>
      </c>
      <c r="K17" s="32"/>
    </row>
    <row r="18" spans="1:11" ht="14.25" customHeight="1" x14ac:dyDescent="0.3">
      <c r="A18" s="29" t="s">
        <v>53</v>
      </c>
      <c r="B18" s="29" t="s">
        <v>46</v>
      </c>
      <c r="C18" s="29"/>
      <c r="D18" s="29"/>
      <c r="E18" s="29"/>
      <c r="F18" s="30">
        <v>2213123</v>
      </c>
      <c r="G18" s="30">
        <v>2196649</v>
      </c>
      <c r="H18" s="30">
        <v>1056179</v>
      </c>
      <c r="I18" s="31" t="s">
        <v>6</v>
      </c>
      <c r="J18" s="31" t="s">
        <v>37</v>
      </c>
      <c r="K18" s="32"/>
    </row>
    <row r="19" spans="1:11" ht="14.25" customHeight="1" x14ac:dyDescent="0.3">
      <c r="A19" s="29" t="s">
        <v>53</v>
      </c>
      <c r="B19" s="29" t="s">
        <v>56</v>
      </c>
      <c r="C19" s="29"/>
      <c r="D19" s="29"/>
      <c r="E19" s="29"/>
      <c r="F19" s="30">
        <v>198497</v>
      </c>
      <c r="G19" s="30">
        <v>237952</v>
      </c>
      <c r="H19" s="30">
        <v>145553</v>
      </c>
      <c r="I19" s="31" t="s">
        <v>6</v>
      </c>
      <c r="J19" s="31" t="s">
        <v>37</v>
      </c>
      <c r="K19" s="32"/>
    </row>
    <row r="20" spans="1:11" ht="14.25" customHeight="1" x14ac:dyDescent="0.3">
      <c r="A20" s="29" t="s">
        <v>53</v>
      </c>
      <c r="B20" s="29" t="s">
        <v>57</v>
      </c>
      <c r="C20" s="29"/>
      <c r="D20" s="29"/>
      <c r="E20" s="29"/>
      <c r="F20" s="30">
        <v>10542</v>
      </c>
      <c r="G20" s="30">
        <v>22185</v>
      </c>
      <c r="H20" s="30">
        <v>7782</v>
      </c>
      <c r="I20" s="31" t="s">
        <v>6</v>
      </c>
      <c r="J20" s="31" t="s">
        <v>38</v>
      </c>
      <c r="K20" s="32"/>
    </row>
    <row r="21" spans="1:11" ht="14.25" customHeight="1" x14ac:dyDescent="0.3">
      <c r="A21" s="29" t="s">
        <v>53</v>
      </c>
      <c r="B21" s="29" t="s">
        <v>58</v>
      </c>
      <c r="C21" s="29"/>
      <c r="D21" s="29"/>
      <c r="E21" s="29"/>
      <c r="F21" s="30">
        <v>61990</v>
      </c>
      <c r="G21" s="30">
        <v>66652</v>
      </c>
      <c r="H21" s="30">
        <v>39114</v>
      </c>
      <c r="I21" s="31" t="s">
        <v>6</v>
      </c>
      <c r="J21" s="31" t="s">
        <v>39</v>
      </c>
      <c r="K21" s="32"/>
    </row>
    <row r="22" spans="1:11" ht="14.25" customHeight="1" x14ac:dyDescent="0.3">
      <c r="A22" s="29" t="s">
        <v>53</v>
      </c>
      <c r="B22" s="29" t="s">
        <v>59</v>
      </c>
      <c r="C22" s="29"/>
      <c r="D22" s="29"/>
      <c r="E22" s="29"/>
      <c r="F22" s="30">
        <v>23373</v>
      </c>
      <c r="G22" s="30">
        <v>24840</v>
      </c>
      <c r="H22" s="30">
        <v>11962</v>
      </c>
      <c r="I22" s="31" t="s">
        <v>6</v>
      </c>
      <c r="J22" s="31" t="s">
        <v>39</v>
      </c>
      <c r="K22" s="32"/>
    </row>
    <row r="23" spans="1:11" ht="14.25" customHeight="1" x14ac:dyDescent="0.3">
      <c r="A23" s="29" t="s">
        <v>53</v>
      </c>
      <c r="B23" s="29" t="s">
        <v>60</v>
      </c>
      <c r="C23" s="29"/>
      <c r="D23" s="29"/>
      <c r="E23" s="29"/>
      <c r="F23" s="30">
        <v>7076</v>
      </c>
      <c r="G23" s="30">
        <v>3323</v>
      </c>
      <c r="H23" s="30">
        <v>954</v>
      </c>
      <c r="I23" s="31" t="s">
        <v>6</v>
      </c>
      <c r="J23" s="31" t="s">
        <v>39</v>
      </c>
      <c r="K23" s="32"/>
    </row>
    <row r="24" spans="1:11" ht="14.25" customHeight="1" x14ac:dyDescent="0.3">
      <c r="A24" s="29" t="s">
        <v>53</v>
      </c>
      <c r="B24" s="29" t="s">
        <v>61</v>
      </c>
      <c r="C24" s="29"/>
      <c r="D24" s="29"/>
      <c r="E24" s="29"/>
      <c r="F24" s="30">
        <v>10171028</v>
      </c>
      <c r="G24" s="30">
        <v>10160672</v>
      </c>
      <c r="H24" s="30">
        <v>5086491</v>
      </c>
      <c r="I24" s="31" t="s">
        <v>6</v>
      </c>
      <c r="J24" s="31" t="s">
        <v>39</v>
      </c>
      <c r="K24" s="32"/>
    </row>
    <row r="25" spans="1:11" ht="14.25" customHeight="1" x14ac:dyDescent="0.3">
      <c r="A25" s="29" t="s">
        <v>53</v>
      </c>
      <c r="B25" s="29" t="s">
        <v>48</v>
      </c>
      <c r="C25" s="29"/>
      <c r="D25" s="29"/>
      <c r="E25" s="29"/>
      <c r="F25" s="30">
        <v>34091</v>
      </c>
      <c r="G25" s="30">
        <v>32781</v>
      </c>
      <c r="H25" s="30">
        <v>13299</v>
      </c>
      <c r="I25" s="31" t="s">
        <v>6</v>
      </c>
      <c r="J25" s="31" t="s">
        <v>40</v>
      </c>
      <c r="K25" s="32"/>
    </row>
    <row r="26" spans="1:11" ht="14.25" customHeight="1" x14ac:dyDescent="0.3">
      <c r="A26" s="29" t="s">
        <v>53</v>
      </c>
      <c r="B26" s="29" t="s">
        <v>49</v>
      </c>
      <c r="C26" s="29"/>
      <c r="D26" s="29"/>
      <c r="E26" s="29"/>
      <c r="F26" s="30">
        <v>1993980</v>
      </c>
      <c r="G26" s="30">
        <v>2000140</v>
      </c>
      <c r="H26" s="30">
        <v>1019680</v>
      </c>
      <c r="I26" s="31" t="s">
        <v>6</v>
      </c>
      <c r="J26" s="31" t="s">
        <v>39</v>
      </c>
      <c r="K26" s="32"/>
    </row>
    <row r="27" spans="1:11" ht="14.25" customHeight="1" x14ac:dyDescent="0.3">
      <c r="A27" s="29" t="s">
        <v>53</v>
      </c>
      <c r="B27" s="29" t="s">
        <v>51</v>
      </c>
      <c r="C27" s="29"/>
      <c r="D27" s="29"/>
      <c r="E27" s="29"/>
      <c r="F27" s="30">
        <v>404461</v>
      </c>
      <c r="G27" s="30">
        <v>404461</v>
      </c>
      <c r="H27" s="30">
        <v>202461</v>
      </c>
      <c r="I27" s="31" t="s">
        <v>6</v>
      </c>
      <c r="J27" s="31" t="s">
        <v>39</v>
      </c>
      <c r="K27" s="32"/>
    </row>
    <row r="28" spans="1:11" ht="14.25" customHeight="1" x14ac:dyDescent="0.3">
      <c r="A28" s="29" t="s">
        <v>53</v>
      </c>
      <c r="B28" s="29" t="s">
        <v>62</v>
      </c>
      <c r="C28" s="29"/>
      <c r="D28" s="29"/>
      <c r="E28" s="29"/>
      <c r="F28" s="30">
        <v>247888</v>
      </c>
      <c r="G28" s="30">
        <v>253437</v>
      </c>
      <c r="H28" s="30">
        <v>134700</v>
      </c>
      <c r="I28" s="31" t="s">
        <v>6</v>
      </c>
      <c r="J28" s="31" t="s">
        <v>39</v>
      </c>
      <c r="K28" s="32"/>
    </row>
    <row r="29" spans="1:11" ht="14.25" customHeight="1" x14ac:dyDescent="0.3">
      <c r="A29" s="29" t="s">
        <v>53</v>
      </c>
      <c r="B29" s="29" t="s">
        <v>42</v>
      </c>
      <c r="C29" s="29"/>
      <c r="D29" s="29"/>
      <c r="E29" s="29"/>
      <c r="F29" s="30">
        <v>829</v>
      </c>
      <c r="G29" s="30">
        <v>132</v>
      </c>
      <c r="H29" s="30">
        <v>900</v>
      </c>
      <c r="I29" s="31" t="s">
        <v>6</v>
      </c>
      <c r="J29" s="31" t="s">
        <v>39</v>
      </c>
      <c r="K29" s="32"/>
    </row>
    <row r="30" spans="1:11" ht="14.25" customHeight="1" x14ac:dyDescent="0.3">
      <c r="A30" s="29" t="s">
        <v>53</v>
      </c>
      <c r="B30" s="29" t="s">
        <v>63</v>
      </c>
      <c r="C30" s="29"/>
      <c r="D30" s="29"/>
      <c r="E30" s="29"/>
      <c r="F30" s="30">
        <v>7540</v>
      </c>
      <c r="G30" s="30">
        <v>16740</v>
      </c>
      <c r="H30" s="30">
        <v>16510</v>
      </c>
      <c r="I30" s="31" t="s">
        <v>6</v>
      </c>
      <c r="J30" s="31" t="s">
        <v>39</v>
      </c>
      <c r="K30" s="32"/>
    </row>
    <row r="31" spans="1:11" ht="14.25" customHeight="1" x14ac:dyDescent="0.3">
      <c r="A31" s="29" t="s">
        <v>53</v>
      </c>
      <c r="B31" s="29" t="s">
        <v>64</v>
      </c>
      <c r="C31" s="29"/>
      <c r="D31" s="29"/>
      <c r="E31" s="29"/>
      <c r="F31" s="30">
        <v>439</v>
      </c>
      <c r="G31" s="30">
        <v>2700</v>
      </c>
      <c r="H31" s="30">
        <v>0</v>
      </c>
      <c r="I31" s="31" t="s">
        <v>6</v>
      </c>
      <c r="J31" s="31" t="s">
        <v>39</v>
      </c>
      <c r="K31" s="32"/>
    </row>
    <row r="32" spans="1:11" ht="14.25" customHeight="1" x14ac:dyDescent="0.3">
      <c r="A32" s="29" t="s">
        <v>53</v>
      </c>
      <c r="B32" s="29" t="s">
        <v>65</v>
      </c>
      <c r="C32" s="29"/>
      <c r="D32" s="29"/>
      <c r="E32" s="29"/>
      <c r="F32" s="30">
        <v>156622</v>
      </c>
      <c r="G32" s="30">
        <v>150596</v>
      </c>
      <c r="H32" s="30">
        <v>241225</v>
      </c>
      <c r="I32" s="31" t="s">
        <v>6</v>
      </c>
      <c r="J32" s="31" t="s">
        <v>39</v>
      </c>
      <c r="K32" s="32"/>
    </row>
    <row r="33" spans="1:11" ht="14.25" customHeight="1" x14ac:dyDescent="0.3">
      <c r="A33" s="29" t="s">
        <v>53</v>
      </c>
      <c r="B33" s="29" t="s">
        <v>66</v>
      </c>
      <c r="C33" s="29"/>
      <c r="D33" s="29"/>
      <c r="E33" s="29"/>
      <c r="F33" s="30">
        <v>3699844</v>
      </c>
      <c r="G33" s="30">
        <v>4060563</v>
      </c>
      <c r="H33" s="30">
        <v>1832194</v>
      </c>
      <c r="I33" s="31" t="s">
        <v>6</v>
      </c>
      <c r="J33" s="31" t="s">
        <v>39</v>
      </c>
      <c r="K33" s="32"/>
    </row>
    <row r="34" spans="1:11" ht="14.25" customHeight="1" x14ac:dyDescent="0.3">
      <c r="A34" s="29" t="s">
        <v>53</v>
      </c>
      <c r="B34" s="29" t="s">
        <v>67</v>
      </c>
      <c r="C34" s="29"/>
      <c r="D34" s="29"/>
      <c r="E34" s="29"/>
      <c r="F34" s="30">
        <v>107213</v>
      </c>
      <c r="G34" s="30">
        <v>112837</v>
      </c>
      <c r="H34" s="30">
        <v>28950</v>
      </c>
      <c r="I34" s="31" t="s">
        <v>6</v>
      </c>
      <c r="J34" s="31" t="s">
        <v>39</v>
      </c>
      <c r="K34" s="32"/>
    </row>
    <row r="35" spans="1:11" ht="14.25" customHeight="1" x14ac:dyDescent="0.3">
      <c r="A35" s="29" t="s">
        <v>68</v>
      </c>
      <c r="B35" s="29" t="s">
        <v>69</v>
      </c>
      <c r="C35" s="29"/>
      <c r="D35" s="29"/>
      <c r="E35" s="29"/>
      <c r="F35" s="30">
        <v>834356</v>
      </c>
      <c r="G35" s="30">
        <v>804784</v>
      </c>
      <c r="H35" s="30">
        <v>396278</v>
      </c>
      <c r="I35" s="31" t="s">
        <v>7</v>
      </c>
      <c r="J35" s="31" t="s">
        <v>41</v>
      </c>
      <c r="K35" s="32"/>
    </row>
  </sheetData>
  <sheetProtection formatCells="0" formatColumns="0" formatRows="0" insertRows="0" deleteRows="0"/>
  <phoneticPr fontId="1" type="noConversion"/>
  <pageMargins left="0.25" right="0.25" top="0.75" bottom="0.75" header="0.3" footer="0.3"/>
  <pageSetup paperSize="9" scale="38"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186" stopIfTrue="1" id="{A511CDA1-5DD8-43F9-ACBC-BC360077C067}">
            <xm:f>Report_DCF!$B$4="M USD"</xm:f>
            <x14:dxf>
              <numFmt numFmtId="189" formatCode="#,##0,,_);\(#,##0,,\);&quot; - &quot;;@_)"/>
            </x14:dxf>
          </x14:cfRule>
          <xm:sqref>F5</xm:sqref>
        </x14:conditionalFormatting>
        <x14:conditionalFormatting xmlns:xm="http://schemas.microsoft.com/office/excel/2006/main">
          <x14:cfRule type="expression" priority="185" stopIfTrue="1" id="{0B921612-D7BE-42A5-9A92-6D7E3169AADC}">
            <xm:f>Report_DCF!$B$4="M USD"</xm:f>
            <x14:dxf>
              <numFmt numFmtId="189" formatCode="#,##0,,_);\(#,##0,,\);&quot; - &quot;;@_)"/>
            </x14:dxf>
          </x14:cfRule>
          <xm:sqref>G5</xm:sqref>
        </x14:conditionalFormatting>
        <x14:conditionalFormatting xmlns:xm="http://schemas.microsoft.com/office/excel/2006/main">
          <x14:cfRule type="expression" priority="184" stopIfTrue="1" id="{61D99334-54B0-404D-817C-45983B933F0D}">
            <xm:f>Report_DCF!$B$4="M USD"</xm:f>
            <x14:dxf>
              <numFmt numFmtId="189" formatCode="#,##0,,_);\(#,##0,,\);&quot; - &quot;;@_)"/>
            </x14:dxf>
          </x14:cfRule>
          <xm:sqref>H5</xm:sqref>
        </x14:conditionalFormatting>
        <x14:conditionalFormatting xmlns:xm="http://schemas.microsoft.com/office/excel/2006/main">
          <x14:cfRule type="expression" priority="183" stopIfTrue="1" id="{99241007-38AA-446D-AFE5-8F6D85C1BF38}">
            <xm:f>Report_DCF!$B$4="M USD"</xm:f>
            <x14:dxf>
              <numFmt numFmtId="189" formatCode="#,##0,,_);\(#,##0,,\);&quot; - &quot;;@_)"/>
            </x14:dxf>
          </x14:cfRule>
          <xm:sqref>I5</xm:sqref>
        </x14:conditionalFormatting>
        <x14:conditionalFormatting xmlns:xm="http://schemas.microsoft.com/office/excel/2006/main">
          <x14:cfRule type="expression" priority="182" stopIfTrue="1" id="{F42E780D-4F3F-43C2-97E1-5AD1C808D629}">
            <xm:f>Report_DCF!$B$4="M USD"</xm:f>
            <x14:dxf>
              <numFmt numFmtId="189" formatCode="#,##0,,_);\(#,##0,,\);&quot; - &quot;;@_)"/>
            </x14:dxf>
          </x14:cfRule>
          <xm:sqref>J5</xm:sqref>
        </x14:conditionalFormatting>
        <x14:conditionalFormatting xmlns:xm="http://schemas.microsoft.com/office/excel/2006/main">
          <x14:cfRule type="expression" priority="181" stopIfTrue="1" id="{CB8A5EED-1FB6-4D01-BAFE-D49061E5A2D0}">
            <xm:f>Report_DCF!$B$4="M USD"</xm:f>
            <x14:dxf>
              <numFmt numFmtId="189" formatCode="#,##0,,_);\(#,##0,,\);&quot; - &quot;;@_)"/>
            </x14:dxf>
          </x14:cfRule>
          <xm:sqref>K5</xm:sqref>
        </x14:conditionalFormatting>
        <x14:conditionalFormatting xmlns:xm="http://schemas.microsoft.com/office/excel/2006/main">
          <x14:cfRule type="expression" priority="180" stopIfTrue="1" id="{D719B099-082A-4D33-92B6-735352236AA2}">
            <xm:f>Report_DCF!$B$4="M USD"</xm:f>
            <x14:dxf>
              <numFmt numFmtId="189" formatCode="#,##0,,_);\(#,##0,,\);&quot; - &quot;;@_)"/>
            </x14:dxf>
          </x14:cfRule>
          <xm:sqref>F6</xm:sqref>
        </x14:conditionalFormatting>
        <x14:conditionalFormatting xmlns:xm="http://schemas.microsoft.com/office/excel/2006/main">
          <x14:cfRule type="expression" priority="179" stopIfTrue="1" id="{D6DA62E6-B110-413C-B785-4EAC9F97DF6B}">
            <xm:f>Report_DCF!$B$4="M USD"</xm:f>
            <x14:dxf>
              <numFmt numFmtId="189" formatCode="#,##0,,_);\(#,##0,,\);&quot; - &quot;;@_)"/>
            </x14:dxf>
          </x14:cfRule>
          <xm:sqref>G6</xm:sqref>
        </x14:conditionalFormatting>
        <x14:conditionalFormatting xmlns:xm="http://schemas.microsoft.com/office/excel/2006/main">
          <x14:cfRule type="expression" priority="178" stopIfTrue="1" id="{85F8E3D4-2F67-4E4F-94BE-269EBF9AECA3}">
            <xm:f>Report_DCF!$B$4="M USD"</xm:f>
            <x14:dxf>
              <numFmt numFmtId="189" formatCode="#,##0,,_);\(#,##0,,\);&quot; - &quot;;@_)"/>
            </x14:dxf>
          </x14:cfRule>
          <xm:sqref>H6</xm:sqref>
        </x14:conditionalFormatting>
        <x14:conditionalFormatting xmlns:xm="http://schemas.microsoft.com/office/excel/2006/main">
          <x14:cfRule type="expression" priority="177" stopIfTrue="1" id="{18F7675D-B5AD-4813-9404-2B1B730706CD}">
            <xm:f>Report_DCF!$B$4="M USD"</xm:f>
            <x14:dxf>
              <numFmt numFmtId="189" formatCode="#,##0,,_);\(#,##0,,\);&quot; - &quot;;@_)"/>
            </x14:dxf>
          </x14:cfRule>
          <xm:sqref>I6</xm:sqref>
        </x14:conditionalFormatting>
        <x14:conditionalFormatting xmlns:xm="http://schemas.microsoft.com/office/excel/2006/main">
          <x14:cfRule type="expression" priority="176" stopIfTrue="1" id="{A674E489-D5BB-4FA5-B754-9667944791D9}">
            <xm:f>Report_DCF!$B$4="M USD"</xm:f>
            <x14:dxf>
              <numFmt numFmtId="189" formatCode="#,##0,,_);\(#,##0,,\);&quot; - &quot;;@_)"/>
            </x14:dxf>
          </x14:cfRule>
          <xm:sqref>J6</xm:sqref>
        </x14:conditionalFormatting>
        <x14:conditionalFormatting xmlns:xm="http://schemas.microsoft.com/office/excel/2006/main">
          <x14:cfRule type="expression" priority="175" stopIfTrue="1" id="{4FED4DA9-BFF5-4EB9-8250-EF59A84A51DE}">
            <xm:f>Report_DCF!$B$4="M USD"</xm:f>
            <x14:dxf>
              <numFmt numFmtId="189" formatCode="#,##0,,_);\(#,##0,,\);&quot; - &quot;;@_)"/>
            </x14:dxf>
          </x14:cfRule>
          <xm:sqref>K6</xm:sqref>
        </x14:conditionalFormatting>
        <x14:conditionalFormatting xmlns:xm="http://schemas.microsoft.com/office/excel/2006/main">
          <x14:cfRule type="expression" priority="174" stopIfTrue="1" id="{B8E31F11-C3F8-4F4B-AB6E-F2177A6D94FF}">
            <xm:f>Report_DCF!$B$4="M USD"</xm:f>
            <x14:dxf>
              <numFmt numFmtId="189" formatCode="#,##0,,_);\(#,##0,,\);&quot; - &quot;;@_)"/>
            </x14:dxf>
          </x14:cfRule>
          <xm:sqref>F7</xm:sqref>
        </x14:conditionalFormatting>
        <x14:conditionalFormatting xmlns:xm="http://schemas.microsoft.com/office/excel/2006/main">
          <x14:cfRule type="expression" priority="173" stopIfTrue="1" id="{7CE271D3-E2B6-4F17-AE8D-E26C779EA014}">
            <xm:f>Report_DCF!$B$4="M USD"</xm:f>
            <x14:dxf>
              <numFmt numFmtId="189" formatCode="#,##0,,_);\(#,##0,,\);&quot; - &quot;;@_)"/>
            </x14:dxf>
          </x14:cfRule>
          <xm:sqref>G7</xm:sqref>
        </x14:conditionalFormatting>
        <x14:conditionalFormatting xmlns:xm="http://schemas.microsoft.com/office/excel/2006/main">
          <x14:cfRule type="expression" priority="172" stopIfTrue="1" id="{1B81A1C1-A96A-432F-A364-6F2ECDB5322F}">
            <xm:f>Report_DCF!$B$4="M USD"</xm:f>
            <x14:dxf>
              <numFmt numFmtId="189" formatCode="#,##0,,_);\(#,##0,,\);&quot; - &quot;;@_)"/>
            </x14:dxf>
          </x14:cfRule>
          <xm:sqref>H7</xm:sqref>
        </x14:conditionalFormatting>
        <x14:conditionalFormatting xmlns:xm="http://schemas.microsoft.com/office/excel/2006/main">
          <x14:cfRule type="expression" priority="171" stopIfTrue="1" id="{A7F5CDE3-BFF2-4108-B8B5-2DA35F6C6905}">
            <xm:f>Report_DCF!$B$4="M USD"</xm:f>
            <x14:dxf>
              <numFmt numFmtId="189" formatCode="#,##0,,_);\(#,##0,,\);&quot; - &quot;;@_)"/>
            </x14:dxf>
          </x14:cfRule>
          <xm:sqref>I7</xm:sqref>
        </x14:conditionalFormatting>
        <x14:conditionalFormatting xmlns:xm="http://schemas.microsoft.com/office/excel/2006/main">
          <x14:cfRule type="expression" priority="170" stopIfTrue="1" id="{B5F05A32-BE0A-49EB-9C98-1F5E42F68372}">
            <xm:f>Report_DCF!$B$4="M USD"</xm:f>
            <x14:dxf>
              <numFmt numFmtId="189" formatCode="#,##0,,_);\(#,##0,,\);&quot; - &quot;;@_)"/>
            </x14:dxf>
          </x14:cfRule>
          <xm:sqref>J7</xm:sqref>
        </x14:conditionalFormatting>
        <x14:conditionalFormatting xmlns:xm="http://schemas.microsoft.com/office/excel/2006/main">
          <x14:cfRule type="expression" priority="169" stopIfTrue="1" id="{9B51CE45-3869-4479-B1A9-A2A8042EE8B7}">
            <xm:f>Report_DCF!$B$4="M USD"</xm:f>
            <x14:dxf>
              <numFmt numFmtId="189" formatCode="#,##0,,_);\(#,##0,,\);&quot; - &quot;;@_)"/>
            </x14:dxf>
          </x14:cfRule>
          <xm:sqref>K7</xm:sqref>
        </x14:conditionalFormatting>
        <x14:conditionalFormatting xmlns:xm="http://schemas.microsoft.com/office/excel/2006/main">
          <x14:cfRule type="expression" priority="168" stopIfTrue="1" id="{00986447-3396-4901-A0DB-6A1BE6F21B38}">
            <xm:f>Report_DCF!$B$4="M USD"</xm:f>
            <x14:dxf>
              <numFmt numFmtId="189" formatCode="#,##0,,_);\(#,##0,,\);&quot; - &quot;;@_)"/>
            </x14:dxf>
          </x14:cfRule>
          <xm:sqref>F8</xm:sqref>
        </x14:conditionalFormatting>
        <x14:conditionalFormatting xmlns:xm="http://schemas.microsoft.com/office/excel/2006/main">
          <x14:cfRule type="expression" priority="167" stopIfTrue="1" id="{1360084A-9A19-4A27-8B1F-35187AADD3E2}">
            <xm:f>Report_DCF!$B$4="M USD"</xm:f>
            <x14:dxf>
              <numFmt numFmtId="189" formatCode="#,##0,,_);\(#,##0,,\);&quot; - &quot;;@_)"/>
            </x14:dxf>
          </x14:cfRule>
          <xm:sqref>G8</xm:sqref>
        </x14:conditionalFormatting>
        <x14:conditionalFormatting xmlns:xm="http://schemas.microsoft.com/office/excel/2006/main">
          <x14:cfRule type="expression" priority="166" stopIfTrue="1" id="{05CED54A-081B-4FE2-8570-15CA625A6527}">
            <xm:f>Report_DCF!$B$4="M USD"</xm:f>
            <x14:dxf>
              <numFmt numFmtId="189" formatCode="#,##0,,_);\(#,##0,,\);&quot; - &quot;;@_)"/>
            </x14:dxf>
          </x14:cfRule>
          <xm:sqref>H8</xm:sqref>
        </x14:conditionalFormatting>
        <x14:conditionalFormatting xmlns:xm="http://schemas.microsoft.com/office/excel/2006/main">
          <x14:cfRule type="expression" priority="165" stopIfTrue="1" id="{311F4D0B-ADFF-442B-93B4-0899453F10AA}">
            <xm:f>Report_DCF!$B$4="M USD"</xm:f>
            <x14:dxf>
              <numFmt numFmtId="189" formatCode="#,##0,,_);\(#,##0,,\);&quot; - &quot;;@_)"/>
            </x14:dxf>
          </x14:cfRule>
          <xm:sqref>I8</xm:sqref>
        </x14:conditionalFormatting>
        <x14:conditionalFormatting xmlns:xm="http://schemas.microsoft.com/office/excel/2006/main">
          <x14:cfRule type="expression" priority="164" stopIfTrue="1" id="{57C7251A-A718-4B37-93A4-E31A42F5F35B}">
            <xm:f>Report_DCF!$B$4="M USD"</xm:f>
            <x14:dxf>
              <numFmt numFmtId="189" formatCode="#,##0,,_);\(#,##0,,\);&quot; - &quot;;@_)"/>
            </x14:dxf>
          </x14:cfRule>
          <xm:sqref>J8</xm:sqref>
        </x14:conditionalFormatting>
        <x14:conditionalFormatting xmlns:xm="http://schemas.microsoft.com/office/excel/2006/main">
          <x14:cfRule type="expression" priority="163" stopIfTrue="1" id="{E39FA02C-8E1E-4AE9-867E-A6AD24860BAA}">
            <xm:f>Report_DCF!$B$4="M USD"</xm:f>
            <x14:dxf>
              <numFmt numFmtId="189" formatCode="#,##0,,_);\(#,##0,,\);&quot; - &quot;;@_)"/>
            </x14:dxf>
          </x14:cfRule>
          <xm:sqref>K8</xm:sqref>
        </x14:conditionalFormatting>
        <x14:conditionalFormatting xmlns:xm="http://schemas.microsoft.com/office/excel/2006/main">
          <x14:cfRule type="expression" priority="162" stopIfTrue="1" id="{A3E3EFE6-F6DF-485A-80C3-D1C4E0C44D01}">
            <xm:f>Report_DCF!$B$4="M USD"</xm:f>
            <x14:dxf>
              <numFmt numFmtId="189" formatCode="#,##0,,_);\(#,##0,,\);&quot; - &quot;;@_)"/>
            </x14:dxf>
          </x14:cfRule>
          <xm:sqref>F9</xm:sqref>
        </x14:conditionalFormatting>
        <x14:conditionalFormatting xmlns:xm="http://schemas.microsoft.com/office/excel/2006/main">
          <x14:cfRule type="expression" priority="161" stopIfTrue="1" id="{662ACB32-FC4D-4A6D-A28E-6A9B150052FD}">
            <xm:f>Report_DCF!$B$4="M USD"</xm:f>
            <x14:dxf>
              <numFmt numFmtId="189" formatCode="#,##0,,_);\(#,##0,,\);&quot; - &quot;;@_)"/>
            </x14:dxf>
          </x14:cfRule>
          <xm:sqref>G9</xm:sqref>
        </x14:conditionalFormatting>
        <x14:conditionalFormatting xmlns:xm="http://schemas.microsoft.com/office/excel/2006/main">
          <x14:cfRule type="expression" priority="160" stopIfTrue="1" id="{0B2CD43C-DA68-411F-9973-9185CB81E306}">
            <xm:f>Report_DCF!$B$4="M USD"</xm:f>
            <x14:dxf>
              <numFmt numFmtId="189" formatCode="#,##0,,_);\(#,##0,,\);&quot; - &quot;;@_)"/>
            </x14:dxf>
          </x14:cfRule>
          <xm:sqref>H9</xm:sqref>
        </x14:conditionalFormatting>
        <x14:conditionalFormatting xmlns:xm="http://schemas.microsoft.com/office/excel/2006/main">
          <x14:cfRule type="expression" priority="159" stopIfTrue="1" id="{975CC9BE-6667-4552-973A-5738E3DAF015}">
            <xm:f>Report_DCF!$B$4="M USD"</xm:f>
            <x14:dxf>
              <numFmt numFmtId="189" formatCode="#,##0,,_);\(#,##0,,\);&quot; - &quot;;@_)"/>
            </x14:dxf>
          </x14:cfRule>
          <xm:sqref>I9</xm:sqref>
        </x14:conditionalFormatting>
        <x14:conditionalFormatting xmlns:xm="http://schemas.microsoft.com/office/excel/2006/main">
          <x14:cfRule type="expression" priority="158" stopIfTrue="1" id="{3A7CDFBB-08B4-4215-B4CC-6E22891CC6F5}">
            <xm:f>Report_DCF!$B$4="M USD"</xm:f>
            <x14:dxf>
              <numFmt numFmtId="189" formatCode="#,##0,,_);\(#,##0,,\);&quot; - &quot;;@_)"/>
            </x14:dxf>
          </x14:cfRule>
          <xm:sqref>J9</xm:sqref>
        </x14:conditionalFormatting>
        <x14:conditionalFormatting xmlns:xm="http://schemas.microsoft.com/office/excel/2006/main">
          <x14:cfRule type="expression" priority="157" stopIfTrue="1" id="{B31011B4-F876-4845-9BDB-AB31CCF6FDE4}">
            <xm:f>Report_DCF!$B$4="M USD"</xm:f>
            <x14:dxf>
              <numFmt numFmtId="189" formatCode="#,##0,,_);\(#,##0,,\);&quot; - &quot;;@_)"/>
            </x14:dxf>
          </x14:cfRule>
          <xm:sqref>K9</xm:sqref>
        </x14:conditionalFormatting>
        <x14:conditionalFormatting xmlns:xm="http://schemas.microsoft.com/office/excel/2006/main">
          <x14:cfRule type="expression" priority="156" stopIfTrue="1" id="{45CAB4B8-48DA-4543-9390-D4D0AB65AC3C}">
            <xm:f>Report_DCF!$B$4="M USD"</xm:f>
            <x14:dxf>
              <numFmt numFmtId="189" formatCode="#,##0,,_);\(#,##0,,\);&quot; - &quot;;@_)"/>
            </x14:dxf>
          </x14:cfRule>
          <xm:sqref>F10</xm:sqref>
        </x14:conditionalFormatting>
        <x14:conditionalFormatting xmlns:xm="http://schemas.microsoft.com/office/excel/2006/main">
          <x14:cfRule type="expression" priority="155" stopIfTrue="1" id="{E409D96A-C035-42CB-9CFE-5A2099473CB3}">
            <xm:f>Report_DCF!$B$4="M USD"</xm:f>
            <x14:dxf>
              <numFmt numFmtId="189" formatCode="#,##0,,_);\(#,##0,,\);&quot; - &quot;;@_)"/>
            </x14:dxf>
          </x14:cfRule>
          <xm:sqref>G10</xm:sqref>
        </x14:conditionalFormatting>
        <x14:conditionalFormatting xmlns:xm="http://schemas.microsoft.com/office/excel/2006/main">
          <x14:cfRule type="expression" priority="154" stopIfTrue="1" id="{2A61802F-0CE5-41D5-8FAD-9D831A34EF4D}">
            <xm:f>Report_DCF!$B$4="M USD"</xm:f>
            <x14:dxf>
              <numFmt numFmtId="189" formatCode="#,##0,,_);\(#,##0,,\);&quot; - &quot;;@_)"/>
            </x14:dxf>
          </x14:cfRule>
          <xm:sqref>H10</xm:sqref>
        </x14:conditionalFormatting>
        <x14:conditionalFormatting xmlns:xm="http://schemas.microsoft.com/office/excel/2006/main">
          <x14:cfRule type="expression" priority="153" stopIfTrue="1" id="{13E05C62-4805-4E55-8259-3A90F224D65F}">
            <xm:f>Report_DCF!$B$4="M USD"</xm:f>
            <x14:dxf>
              <numFmt numFmtId="189" formatCode="#,##0,,_);\(#,##0,,\);&quot; - &quot;;@_)"/>
            </x14:dxf>
          </x14:cfRule>
          <xm:sqref>I10</xm:sqref>
        </x14:conditionalFormatting>
        <x14:conditionalFormatting xmlns:xm="http://schemas.microsoft.com/office/excel/2006/main">
          <x14:cfRule type="expression" priority="152" stopIfTrue="1" id="{27841562-89E2-4D7E-A38B-B40F33F5CCFB}">
            <xm:f>Report_DCF!$B$4="M USD"</xm:f>
            <x14:dxf>
              <numFmt numFmtId="189" formatCode="#,##0,,_);\(#,##0,,\);&quot; - &quot;;@_)"/>
            </x14:dxf>
          </x14:cfRule>
          <xm:sqref>J10</xm:sqref>
        </x14:conditionalFormatting>
        <x14:conditionalFormatting xmlns:xm="http://schemas.microsoft.com/office/excel/2006/main">
          <x14:cfRule type="expression" priority="151" stopIfTrue="1" id="{ADFCD90F-9A78-4521-ADD7-2B8197B0E354}">
            <xm:f>Report_DCF!$B$4="M USD"</xm:f>
            <x14:dxf>
              <numFmt numFmtId="189" formatCode="#,##0,,_);\(#,##0,,\);&quot; - &quot;;@_)"/>
            </x14:dxf>
          </x14:cfRule>
          <xm:sqref>K10</xm:sqref>
        </x14:conditionalFormatting>
        <x14:conditionalFormatting xmlns:xm="http://schemas.microsoft.com/office/excel/2006/main">
          <x14:cfRule type="expression" priority="150" stopIfTrue="1" id="{CCA35B92-DC4B-4D56-ADC3-7E5BA9F867B6}">
            <xm:f>Report_DCF!$B$4="M USD"</xm:f>
            <x14:dxf>
              <numFmt numFmtId="189" formatCode="#,##0,,_);\(#,##0,,\);&quot; - &quot;;@_)"/>
            </x14:dxf>
          </x14:cfRule>
          <xm:sqref>F11</xm:sqref>
        </x14:conditionalFormatting>
        <x14:conditionalFormatting xmlns:xm="http://schemas.microsoft.com/office/excel/2006/main">
          <x14:cfRule type="expression" priority="149" stopIfTrue="1" id="{C7039122-A716-403F-ACE7-56A428422ED6}">
            <xm:f>Report_DCF!$B$4="M USD"</xm:f>
            <x14:dxf>
              <numFmt numFmtId="189" formatCode="#,##0,,_);\(#,##0,,\);&quot; - &quot;;@_)"/>
            </x14:dxf>
          </x14:cfRule>
          <xm:sqref>G11</xm:sqref>
        </x14:conditionalFormatting>
        <x14:conditionalFormatting xmlns:xm="http://schemas.microsoft.com/office/excel/2006/main">
          <x14:cfRule type="expression" priority="148" stopIfTrue="1" id="{DA614C53-382D-42DB-8012-06AE06298E92}">
            <xm:f>Report_DCF!$B$4="M USD"</xm:f>
            <x14:dxf>
              <numFmt numFmtId="189" formatCode="#,##0,,_);\(#,##0,,\);&quot; - &quot;;@_)"/>
            </x14:dxf>
          </x14:cfRule>
          <xm:sqref>H11</xm:sqref>
        </x14:conditionalFormatting>
        <x14:conditionalFormatting xmlns:xm="http://schemas.microsoft.com/office/excel/2006/main">
          <x14:cfRule type="expression" priority="147" stopIfTrue="1" id="{E95278AC-28B6-4C34-B277-562597E94215}">
            <xm:f>Report_DCF!$B$4="M USD"</xm:f>
            <x14:dxf>
              <numFmt numFmtId="189" formatCode="#,##0,,_);\(#,##0,,\);&quot; - &quot;;@_)"/>
            </x14:dxf>
          </x14:cfRule>
          <xm:sqref>I11</xm:sqref>
        </x14:conditionalFormatting>
        <x14:conditionalFormatting xmlns:xm="http://schemas.microsoft.com/office/excel/2006/main">
          <x14:cfRule type="expression" priority="146" stopIfTrue="1" id="{C104896B-F117-435B-A30E-FE12AE7B3A7E}">
            <xm:f>Report_DCF!$B$4="M USD"</xm:f>
            <x14:dxf>
              <numFmt numFmtId="189" formatCode="#,##0,,_);\(#,##0,,\);&quot; - &quot;;@_)"/>
            </x14:dxf>
          </x14:cfRule>
          <xm:sqref>J11</xm:sqref>
        </x14:conditionalFormatting>
        <x14:conditionalFormatting xmlns:xm="http://schemas.microsoft.com/office/excel/2006/main">
          <x14:cfRule type="expression" priority="145" stopIfTrue="1" id="{02E192B0-780F-497E-9F0C-EE0E3DA35382}">
            <xm:f>Report_DCF!$B$4="M USD"</xm:f>
            <x14:dxf>
              <numFmt numFmtId="189" formatCode="#,##0,,_);\(#,##0,,\);&quot; - &quot;;@_)"/>
            </x14:dxf>
          </x14:cfRule>
          <xm:sqref>K11</xm:sqref>
        </x14:conditionalFormatting>
        <x14:conditionalFormatting xmlns:xm="http://schemas.microsoft.com/office/excel/2006/main">
          <x14:cfRule type="expression" priority="144" stopIfTrue="1" id="{A3A47168-A73D-49C2-B3AD-E8C4628CE988}">
            <xm:f>Report_DCF!$B$4="M USD"</xm:f>
            <x14:dxf>
              <numFmt numFmtId="189" formatCode="#,##0,,_);\(#,##0,,\);&quot; - &quot;;@_)"/>
            </x14:dxf>
          </x14:cfRule>
          <xm:sqref>F12</xm:sqref>
        </x14:conditionalFormatting>
        <x14:conditionalFormatting xmlns:xm="http://schemas.microsoft.com/office/excel/2006/main">
          <x14:cfRule type="expression" priority="143" stopIfTrue="1" id="{079EB34A-5353-49AE-90D5-AC2598BB35C6}">
            <xm:f>Report_DCF!$B$4="M USD"</xm:f>
            <x14:dxf>
              <numFmt numFmtId="189" formatCode="#,##0,,_);\(#,##0,,\);&quot; - &quot;;@_)"/>
            </x14:dxf>
          </x14:cfRule>
          <xm:sqref>G12</xm:sqref>
        </x14:conditionalFormatting>
        <x14:conditionalFormatting xmlns:xm="http://schemas.microsoft.com/office/excel/2006/main">
          <x14:cfRule type="expression" priority="142" stopIfTrue="1" id="{6D4911EA-2474-400B-920D-4EA89EA2BC59}">
            <xm:f>Report_DCF!$B$4="M USD"</xm:f>
            <x14:dxf>
              <numFmt numFmtId="189" formatCode="#,##0,,_);\(#,##0,,\);&quot; - &quot;;@_)"/>
            </x14:dxf>
          </x14:cfRule>
          <xm:sqref>H12</xm:sqref>
        </x14:conditionalFormatting>
        <x14:conditionalFormatting xmlns:xm="http://schemas.microsoft.com/office/excel/2006/main">
          <x14:cfRule type="expression" priority="141" stopIfTrue="1" id="{AC61DA31-577C-425D-9E2A-5789F27D4695}">
            <xm:f>Report_DCF!$B$4="M USD"</xm:f>
            <x14:dxf>
              <numFmt numFmtId="189" formatCode="#,##0,,_);\(#,##0,,\);&quot; - &quot;;@_)"/>
            </x14:dxf>
          </x14:cfRule>
          <xm:sqref>I12</xm:sqref>
        </x14:conditionalFormatting>
        <x14:conditionalFormatting xmlns:xm="http://schemas.microsoft.com/office/excel/2006/main">
          <x14:cfRule type="expression" priority="140" stopIfTrue="1" id="{99A95A84-88A4-472C-AB95-6DB2C659850A}">
            <xm:f>Report_DCF!$B$4="M USD"</xm:f>
            <x14:dxf>
              <numFmt numFmtId="189" formatCode="#,##0,,_);\(#,##0,,\);&quot; - &quot;;@_)"/>
            </x14:dxf>
          </x14:cfRule>
          <xm:sqref>J12</xm:sqref>
        </x14:conditionalFormatting>
        <x14:conditionalFormatting xmlns:xm="http://schemas.microsoft.com/office/excel/2006/main">
          <x14:cfRule type="expression" priority="139" stopIfTrue="1" id="{273DF8FE-01B0-49D0-91F2-C154257B2315}">
            <xm:f>Report_DCF!$B$4="M USD"</xm:f>
            <x14:dxf>
              <numFmt numFmtId="189" formatCode="#,##0,,_);\(#,##0,,\);&quot; - &quot;;@_)"/>
            </x14:dxf>
          </x14:cfRule>
          <xm:sqref>K12</xm:sqref>
        </x14:conditionalFormatting>
        <x14:conditionalFormatting xmlns:xm="http://schemas.microsoft.com/office/excel/2006/main">
          <x14:cfRule type="expression" priority="138" stopIfTrue="1" id="{F5E5B361-ED7A-4910-9C7F-29AB2CF0529E}">
            <xm:f>Report_DCF!$B$4="M USD"</xm:f>
            <x14:dxf>
              <numFmt numFmtId="189" formatCode="#,##0,,_);\(#,##0,,\);&quot; - &quot;;@_)"/>
            </x14:dxf>
          </x14:cfRule>
          <xm:sqref>F13</xm:sqref>
        </x14:conditionalFormatting>
        <x14:conditionalFormatting xmlns:xm="http://schemas.microsoft.com/office/excel/2006/main">
          <x14:cfRule type="expression" priority="137" stopIfTrue="1" id="{C3A55810-671F-4E67-A360-8EAB269CE519}">
            <xm:f>Report_DCF!$B$4="M USD"</xm:f>
            <x14:dxf>
              <numFmt numFmtId="189" formatCode="#,##0,,_);\(#,##0,,\);&quot; - &quot;;@_)"/>
            </x14:dxf>
          </x14:cfRule>
          <xm:sqref>G13</xm:sqref>
        </x14:conditionalFormatting>
        <x14:conditionalFormatting xmlns:xm="http://schemas.microsoft.com/office/excel/2006/main">
          <x14:cfRule type="expression" priority="136" stopIfTrue="1" id="{F31D1422-E3B3-4482-BAE5-221039E3C8F7}">
            <xm:f>Report_DCF!$B$4="M USD"</xm:f>
            <x14:dxf>
              <numFmt numFmtId="189" formatCode="#,##0,,_);\(#,##0,,\);&quot; - &quot;;@_)"/>
            </x14:dxf>
          </x14:cfRule>
          <xm:sqref>H13</xm:sqref>
        </x14:conditionalFormatting>
        <x14:conditionalFormatting xmlns:xm="http://schemas.microsoft.com/office/excel/2006/main">
          <x14:cfRule type="expression" priority="135" stopIfTrue="1" id="{DCF6E199-A2C7-475B-A92A-25F544777643}">
            <xm:f>Report_DCF!$B$4="M USD"</xm:f>
            <x14:dxf>
              <numFmt numFmtId="189" formatCode="#,##0,,_);\(#,##0,,\);&quot; - &quot;;@_)"/>
            </x14:dxf>
          </x14:cfRule>
          <xm:sqref>I13</xm:sqref>
        </x14:conditionalFormatting>
        <x14:conditionalFormatting xmlns:xm="http://schemas.microsoft.com/office/excel/2006/main">
          <x14:cfRule type="expression" priority="134" stopIfTrue="1" id="{DB428447-FEC6-44C9-A967-3B68FC3EA5B7}">
            <xm:f>Report_DCF!$B$4="M USD"</xm:f>
            <x14:dxf>
              <numFmt numFmtId="189" formatCode="#,##0,,_);\(#,##0,,\);&quot; - &quot;;@_)"/>
            </x14:dxf>
          </x14:cfRule>
          <xm:sqref>J13</xm:sqref>
        </x14:conditionalFormatting>
        <x14:conditionalFormatting xmlns:xm="http://schemas.microsoft.com/office/excel/2006/main">
          <x14:cfRule type="expression" priority="133" stopIfTrue="1" id="{7711D180-508A-454E-9331-4B150A4995F7}">
            <xm:f>Report_DCF!$B$4="M USD"</xm:f>
            <x14:dxf>
              <numFmt numFmtId="189" formatCode="#,##0,,_);\(#,##0,,\);&quot; - &quot;;@_)"/>
            </x14:dxf>
          </x14:cfRule>
          <xm:sqref>K13</xm:sqref>
        </x14:conditionalFormatting>
        <x14:conditionalFormatting xmlns:xm="http://schemas.microsoft.com/office/excel/2006/main">
          <x14:cfRule type="expression" priority="132" stopIfTrue="1" id="{49CDFC24-A093-45A2-9865-807648C55CF7}">
            <xm:f>Report_DCF!$B$4="M USD"</xm:f>
            <x14:dxf>
              <numFmt numFmtId="189" formatCode="#,##0,,_);\(#,##0,,\);&quot; - &quot;;@_)"/>
            </x14:dxf>
          </x14:cfRule>
          <xm:sqref>F14</xm:sqref>
        </x14:conditionalFormatting>
        <x14:conditionalFormatting xmlns:xm="http://schemas.microsoft.com/office/excel/2006/main">
          <x14:cfRule type="expression" priority="131" stopIfTrue="1" id="{C077C8E9-334B-4201-89AF-018131A23B27}">
            <xm:f>Report_DCF!$B$4="M USD"</xm:f>
            <x14:dxf>
              <numFmt numFmtId="189" formatCode="#,##0,,_);\(#,##0,,\);&quot; - &quot;;@_)"/>
            </x14:dxf>
          </x14:cfRule>
          <xm:sqref>G14</xm:sqref>
        </x14:conditionalFormatting>
        <x14:conditionalFormatting xmlns:xm="http://schemas.microsoft.com/office/excel/2006/main">
          <x14:cfRule type="expression" priority="130" stopIfTrue="1" id="{61BA2291-368F-4695-A8D1-35E7861992C1}">
            <xm:f>Report_DCF!$B$4="M USD"</xm:f>
            <x14:dxf>
              <numFmt numFmtId="189" formatCode="#,##0,,_);\(#,##0,,\);&quot; - &quot;;@_)"/>
            </x14:dxf>
          </x14:cfRule>
          <xm:sqref>H14</xm:sqref>
        </x14:conditionalFormatting>
        <x14:conditionalFormatting xmlns:xm="http://schemas.microsoft.com/office/excel/2006/main">
          <x14:cfRule type="expression" priority="129" stopIfTrue="1" id="{85ABB428-9348-4FAE-B57E-0295702E9DAF}">
            <xm:f>Report_DCF!$B$4="M USD"</xm:f>
            <x14:dxf>
              <numFmt numFmtId="189" formatCode="#,##0,,_);\(#,##0,,\);&quot; - &quot;;@_)"/>
            </x14:dxf>
          </x14:cfRule>
          <xm:sqref>I14</xm:sqref>
        </x14:conditionalFormatting>
        <x14:conditionalFormatting xmlns:xm="http://schemas.microsoft.com/office/excel/2006/main">
          <x14:cfRule type="expression" priority="128" stopIfTrue="1" id="{60DE2649-9AB3-4082-B311-DA23E6C6E1A3}">
            <xm:f>Report_DCF!$B$4="M USD"</xm:f>
            <x14:dxf>
              <numFmt numFmtId="189" formatCode="#,##0,,_);\(#,##0,,\);&quot; - &quot;;@_)"/>
            </x14:dxf>
          </x14:cfRule>
          <xm:sqref>J14</xm:sqref>
        </x14:conditionalFormatting>
        <x14:conditionalFormatting xmlns:xm="http://schemas.microsoft.com/office/excel/2006/main">
          <x14:cfRule type="expression" priority="127" stopIfTrue="1" id="{BE021DF5-E865-4E19-B576-D43B37B199F5}">
            <xm:f>Report_DCF!$B$4="M USD"</xm:f>
            <x14:dxf>
              <numFmt numFmtId="189" formatCode="#,##0,,_);\(#,##0,,\);&quot; - &quot;;@_)"/>
            </x14:dxf>
          </x14:cfRule>
          <xm:sqref>K14</xm:sqref>
        </x14:conditionalFormatting>
        <x14:conditionalFormatting xmlns:xm="http://schemas.microsoft.com/office/excel/2006/main">
          <x14:cfRule type="expression" priority="126" stopIfTrue="1" id="{03FADA90-EDCD-4AE2-A766-436F1F60F28F}">
            <xm:f>Report_DCF!$B$4="M USD"</xm:f>
            <x14:dxf>
              <numFmt numFmtId="189" formatCode="#,##0,,_);\(#,##0,,\);&quot; - &quot;;@_)"/>
            </x14:dxf>
          </x14:cfRule>
          <xm:sqref>F15</xm:sqref>
        </x14:conditionalFormatting>
        <x14:conditionalFormatting xmlns:xm="http://schemas.microsoft.com/office/excel/2006/main">
          <x14:cfRule type="expression" priority="125" stopIfTrue="1" id="{7FDD1EBA-CF74-4E3B-A6A8-9957A6E73505}">
            <xm:f>Report_DCF!$B$4="M USD"</xm:f>
            <x14:dxf>
              <numFmt numFmtId="189" formatCode="#,##0,,_);\(#,##0,,\);&quot; - &quot;;@_)"/>
            </x14:dxf>
          </x14:cfRule>
          <xm:sqref>G15</xm:sqref>
        </x14:conditionalFormatting>
        <x14:conditionalFormatting xmlns:xm="http://schemas.microsoft.com/office/excel/2006/main">
          <x14:cfRule type="expression" priority="124" stopIfTrue="1" id="{4E723A88-D729-4FC1-A27D-98F1AA4481C2}">
            <xm:f>Report_DCF!$B$4="M USD"</xm:f>
            <x14:dxf>
              <numFmt numFmtId="189" formatCode="#,##0,,_);\(#,##0,,\);&quot; - &quot;;@_)"/>
            </x14:dxf>
          </x14:cfRule>
          <xm:sqref>H15</xm:sqref>
        </x14:conditionalFormatting>
        <x14:conditionalFormatting xmlns:xm="http://schemas.microsoft.com/office/excel/2006/main">
          <x14:cfRule type="expression" priority="123" stopIfTrue="1" id="{4B3FBC15-4801-4C69-9586-3D41D27D9FA6}">
            <xm:f>Report_DCF!$B$4="M USD"</xm:f>
            <x14:dxf>
              <numFmt numFmtId="189" formatCode="#,##0,,_);\(#,##0,,\);&quot; - &quot;;@_)"/>
            </x14:dxf>
          </x14:cfRule>
          <xm:sqref>I15</xm:sqref>
        </x14:conditionalFormatting>
        <x14:conditionalFormatting xmlns:xm="http://schemas.microsoft.com/office/excel/2006/main">
          <x14:cfRule type="expression" priority="122" stopIfTrue="1" id="{41157587-4FD3-4823-B3FE-68593FE7A204}">
            <xm:f>Report_DCF!$B$4="M USD"</xm:f>
            <x14:dxf>
              <numFmt numFmtId="189" formatCode="#,##0,,_);\(#,##0,,\);&quot; - &quot;;@_)"/>
            </x14:dxf>
          </x14:cfRule>
          <xm:sqref>J15</xm:sqref>
        </x14:conditionalFormatting>
        <x14:conditionalFormatting xmlns:xm="http://schemas.microsoft.com/office/excel/2006/main">
          <x14:cfRule type="expression" priority="121" stopIfTrue="1" id="{CA9F7BED-A91A-416B-81E3-C81573720286}">
            <xm:f>Report_DCF!$B$4="M USD"</xm:f>
            <x14:dxf>
              <numFmt numFmtId="189" formatCode="#,##0,,_);\(#,##0,,\);&quot; - &quot;;@_)"/>
            </x14:dxf>
          </x14:cfRule>
          <xm:sqref>K15</xm:sqref>
        </x14:conditionalFormatting>
        <x14:conditionalFormatting xmlns:xm="http://schemas.microsoft.com/office/excel/2006/main">
          <x14:cfRule type="expression" priority="120" stopIfTrue="1" id="{B1ADB529-FDDA-446D-9886-03EB77754C76}">
            <xm:f>Report_DCF!$B$4="M USD"</xm:f>
            <x14:dxf>
              <numFmt numFmtId="189" formatCode="#,##0,,_);\(#,##0,,\);&quot; - &quot;;@_)"/>
            </x14:dxf>
          </x14:cfRule>
          <xm:sqref>F16</xm:sqref>
        </x14:conditionalFormatting>
        <x14:conditionalFormatting xmlns:xm="http://schemas.microsoft.com/office/excel/2006/main">
          <x14:cfRule type="expression" priority="119" stopIfTrue="1" id="{7471930D-E0EF-4865-89BD-7B9D1DC7F207}">
            <xm:f>Report_DCF!$B$4="M USD"</xm:f>
            <x14:dxf>
              <numFmt numFmtId="189" formatCode="#,##0,,_);\(#,##0,,\);&quot; - &quot;;@_)"/>
            </x14:dxf>
          </x14:cfRule>
          <xm:sqref>G16</xm:sqref>
        </x14:conditionalFormatting>
        <x14:conditionalFormatting xmlns:xm="http://schemas.microsoft.com/office/excel/2006/main">
          <x14:cfRule type="expression" priority="118" stopIfTrue="1" id="{BAE5C215-34D9-40C0-BC22-741C77986980}">
            <xm:f>Report_DCF!$B$4="M USD"</xm:f>
            <x14:dxf>
              <numFmt numFmtId="189" formatCode="#,##0,,_);\(#,##0,,\);&quot; - &quot;;@_)"/>
            </x14:dxf>
          </x14:cfRule>
          <xm:sqref>H16</xm:sqref>
        </x14:conditionalFormatting>
        <x14:conditionalFormatting xmlns:xm="http://schemas.microsoft.com/office/excel/2006/main">
          <x14:cfRule type="expression" priority="117" stopIfTrue="1" id="{17FCD0CC-C267-46B1-B22B-14414CA6D40C}">
            <xm:f>Report_DCF!$B$4="M USD"</xm:f>
            <x14:dxf>
              <numFmt numFmtId="189" formatCode="#,##0,,_);\(#,##0,,\);&quot; - &quot;;@_)"/>
            </x14:dxf>
          </x14:cfRule>
          <xm:sqref>I16</xm:sqref>
        </x14:conditionalFormatting>
        <x14:conditionalFormatting xmlns:xm="http://schemas.microsoft.com/office/excel/2006/main">
          <x14:cfRule type="expression" priority="116" stopIfTrue="1" id="{CFF910EB-AB59-468D-AA2C-3FF5295575FA}">
            <xm:f>Report_DCF!$B$4="M USD"</xm:f>
            <x14:dxf>
              <numFmt numFmtId="189" formatCode="#,##0,,_);\(#,##0,,\);&quot; - &quot;;@_)"/>
            </x14:dxf>
          </x14:cfRule>
          <xm:sqref>J16</xm:sqref>
        </x14:conditionalFormatting>
        <x14:conditionalFormatting xmlns:xm="http://schemas.microsoft.com/office/excel/2006/main">
          <x14:cfRule type="expression" priority="115" stopIfTrue="1" id="{DA2C2227-7F4B-461A-A97A-565348707ED2}">
            <xm:f>Report_DCF!$B$4="M USD"</xm:f>
            <x14:dxf>
              <numFmt numFmtId="189" formatCode="#,##0,,_);\(#,##0,,\);&quot; - &quot;;@_)"/>
            </x14:dxf>
          </x14:cfRule>
          <xm:sqref>K16</xm:sqref>
        </x14:conditionalFormatting>
        <x14:conditionalFormatting xmlns:xm="http://schemas.microsoft.com/office/excel/2006/main">
          <x14:cfRule type="expression" priority="114" stopIfTrue="1" id="{E0AC1835-1F7C-48CA-8EF3-1D89AE1CC8B2}">
            <xm:f>Report_DCF!$B$4="M USD"</xm:f>
            <x14:dxf>
              <numFmt numFmtId="189" formatCode="#,##0,,_);\(#,##0,,\);&quot; - &quot;;@_)"/>
            </x14:dxf>
          </x14:cfRule>
          <xm:sqref>F17</xm:sqref>
        </x14:conditionalFormatting>
        <x14:conditionalFormatting xmlns:xm="http://schemas.microsoft.com/office/excel/2006/main">
          <x14:cfRule type="expression" priority="113" stopIfTrue="1" id="{F5EA774A-6FFF-4C63-8C68-39D9BAA4E51D}">
            <xm:f>Report_DCF!$B$4="M USD"</xm:f>
            <x14:dxf>
              <numFmt numFmtId="189" formatCode="#,##0,,_);\(#,##0,,\);&quot; - &quot;;@_)"/>
            </x14:dxf>
          </x14:cfRule>
          <xm:sqref>G17</xm:sqref>
        </x14:conditionalFormatting>
        <x14:conditionalFormatting xmlns:xm="http://schemas.microsoft.com/office/excel/2006/main">
          <x14:cfRule type="expression" priority="112" stopIfTrue="1" id="{E359C2FE-ACB8-4A09-AB8E-BE3C9AA2863F}">
            <xm:f>Report_DCF!$B$4="M USD"</xm:f>
            <x14:dxf>
              <numFmt numFmtId="189" formatCode="#,##0,,_);\(#,##0,,\);&quot; - &quot;;@_)"/>
            </x14:dxf>
          </x14:cfRule>
          <xm:sqref>H17</xm:sqref>
        </x14:conditionalFormatting>
        <x14:conditionalFormatting xmlns:xm="http://schemas.microsoft.com/office/excel/2006/main">
          <x14:cfRule type="expression" priority="111" stopIfTrue="1" id="{383DFB6A-7297-48E5-948E-BC9C541C53FF}">
            <xm:f>Report_DCF!$B$4="M USD"</xm:f>
            <x14:dxf>
              <numFmt numFmtId="189" formatCode="#,##0,,_);\(#,##0,,\);&quot; - &quot;;@_)"/>
            </x14:dxf>
          </x14:cfRule>
          <xm:sqref>I17</xm:sqref>
        </x14:conditionalFormatting>
        <x14:conditionalFormatting xmlns:xm="http://schemas.microsoft.com/office/excel/2006/main">
          <x14:cfRule type="expression" priority="110" stopIfTrue="1" id="{AC475416-0215-4286-8965-ABCA9ED0CEA1}">
            <xm:f>Report_DCF!$B$4="M USD"</xm:f>
            <x14:dxf>
              <numFmt numFmtId="189" formatCode="#,##0,,_);\(#,##0,,\);&quot; - &quot;;@_)"/>
            </x14:dxf>
          </x14:cfRule>
          <xm:sqref>J17</xm:sqref>
        </x14:conditionalFormatting>
        <x14:conditionalFormatting xmlns:xm="http://schemas.microsoft.com/office/excel/2006/main">
          <x14:cfRule type="expression" priority="109" stopIfTrue="1" id="{2CF0E260-3E7B-4C87-9D22-4CC2D2CF8DE8}">
            <xm:f>Report_DCF!$B$4="M USD"</xm:f>
            <x14:dxf>
              <numFmt numFmtId="189" formatCode="#,##0,,_);\(#,##0,,\);&quot; - &quot;;@_)"/>
            </x14:dxf>
          </x14:cfRule>
          <xm:sqref>K17</xm:sqref>
        </x14:conditionalFormatting>
        <x14:conditionalFormatting xmlns:xm="http://schemas.microsoft.com/office/excel/2006/main">
          <x14:cfRule type="expression" priority="108" stopIfTrue="1" id="{4183C410-1B07-41DC-A6BC-DBBCEBEC6FCF}">
            <xm:f>Report_DCF!$B$4="M USD"</xm:f>
            <x14:dxf>
              <numFmt numFmtId="189" formatCode="#,##0,,_);\(#,##0,,\);&quot; - &quot;;@_)"/>
            </x14:dxf>
          </x14:cfRule>
          <xm:sqref>F18</xm:sqref>
        </x14:conditionalFormatting>
        <x14:conditionalFormatting xmlns:xm="http://schemas.microsoft.com/office/excel/2006/main">
          <x14:cfRule type="expression" priority="107" stopIfTrue="1" id="{0F8149F3-6396-4361-AC98-5D6E2029D1B0}">
            <xm:f>Report_DCF!$B$4="M USD"</xm:f>
            <x14:dxf>
              <numFmt numFmtId="189" formatCode="#,##0,,_);\(#,##0,,\);&quot; - &quot;;@_)"/>
            </x14:dxf>
          </x14:cfRule>
          <xm:sqref>G18</xm:sqref>
        </x14:conditionalFormatting>
        <x14:conditionalFormatting xmlns:xm="http://schemas.microsoft.com/office/excel/2006/main">
          <x14:cfRule type="expression" priority="106" stopIfTrue="1" id="{856A9831-A86A-42D6-8B36-8C1DF09C9D07}">
            <xm:f>Report_DCF!$B$4="M USD"</xm:f>
            <x14:dxf>
              <numFmt numFmtId="189" formatCode="#,##0,,_);\(#,##0,,\);&quot; - &quot;;@_)"/>
            </x14:dxf>
          </x14:cfRule>
          <xm:sqref>H18</xm:sqref>
        </x14:conditionalFormatting>
        <x14:conditionalFormatting xmlns:xm="http://schemas.microsoft.com/office/excel/2006/main">
          <x14:cfRule type="expression" priority="105" stopIfTrue="1" id="{DAC083E8-5EA4-4D3C-B30B-4789EED032BD}">
            <xm:f>Report_DCF!$B$4="M USD"</xm:f>
            <x14:dxf>
              <numFmt numFmtId="189" formatCode="#,##0,,_);\(#,##0,,\);&quot; - &quot;;@_)"/>
            </x14:dxf>
          </x14:cfRule>
          <xm:sqref>I18</xm:sqref>
        </x14:conditionalFormatting>
        <x14:conditionalFormatting xmlns:xm="http://schemas.microsoft.com/office/excel/2006/main">
          <x14:cfRule type="expression" priority="104" stopIfTrue="1" id="{500AA00C-59E5-4647-A0BA-2172C5EE602C}">
            <xm:f>Report_DCF!$B$4="M USD"</xm:f>
            <x14:dxf>
              <numFmt numFmtId="189" formatCode="#,##0,,_);\(#,##0,,\);&quot; - &quot;;@_)"/>
            </x14:dxf>
          </x14:cfRule>
          <xm:sqref>J18</xm:sqref>
        </x14:conditionalFormatting>
        <x14:conditionalFormatting xmlns:xm="http://schemas.microsoft.com/office/excel/2006/main">
          <x14:cfRule type="expression" priority="103" stopIfTrue="1" id="{740A4E45-46DF-4DCC-BA20-A19B15AD610B}">
            <xm:f>Report_DCF!$B$4="M USD"</xm:f>
            <x14:dxf>
              <numFmt numFmtId="189" formatCode="#,##0,,_);\(#,##0,,\);&quot; - &quot;;@_)"/>
            </x14:dxf>
          </x14:cfRule>
          <xm:sqref>K18</xm:sqref>
        </x14:conditionalFormatting>
        <x14:conditionalFormatting xmlns:xm="http://schemas.microsoft.com/office/excel/2006/main">
          <x14:cfRule type="expression" priority="102" stopIfTrue="1" id="{616F2449-D198-4481-8C1C-53FE66BAEDFF}">
            <xm:f>Report_DCF!$B$4="M USD"</xm:f>
            <x14:dxf>
              <numFmt numFmtId="189" formatCode="#,##0,,_);\(#,##0,,\);&quot; - &quot;;@_)"/>
            </x14:dxf>
          </x14:cfRule>
          <xm:sqref>F19</xm:sqref>
        </x14:conditionalFormatting>
        <x14:conditionalFormatting xmlns:xm="http://schemas.microsoft.com/office/excel/2006/main">
          <x14:cfRule type="expression" priority="101" stopIfTrue="1" id="{656CEE98-2614-419D-A2EC-2BFA01AFE746}">
            <xm:f>Report_DCF!$B$4="M USD"</xm:f>
            <x14:dxf>
              <numFmt numFmtId="189" formatCode="#,##0,,_);\(#,##0,,\);&quot; - &quot;;@_)"/>
            </x14:dxf>
          </x14:cfRule>
          <xm:sqref>G19</xm:sqref>
        </x14:conditionalFormatting>
        <x14:conditionalFormatting xmlns:xm="http://schemas.microsoft.com/office/excel/2006/main">
          <x14:cfRule type="expression" priority="100" stopIfTrue="1" id="{DBD2C396-544F-46CA-9432-833EC82AF256}">
            <xm:f>Report_DCF!$B$4="M USD"</xm:f>
            <x14:dxf>
              <numFmt numFmtId="189" formatCode="#,##0,,_);\(#,##0,,\);&quot; - &quot;;@_)"/>
            </x14:dxf>
          </x14:cfRule>
          <xm:sqref>H19</xm:sqref>
        </x14:conditionalFormatting>
        <x14:conditionalFormatting xmlns:xm="http://schemas.microsoft.com/office/excel/2006/main">
          <x14:cfRule type="expression" priority="99" stopIfTrue="1" id="{971BCEDE-7236-4858-A8CE-90510A3564EC}">
            <xm:f>Report_DCF!$B$4="M USD"</xm:f>
            <x14:dxf>
              <numFmt numFmtId="189" formatCode="#,##0,,_);\(#,##0,,\);&quot; - &quot;;@_)"/>
            </x14:dxf>
          </x14:cfRule>
          <xm:sqref>I19</xm:sqref>
        </x14:conditionalFormatting>
        <x14:conditionalFormatting xmlns:xm="http://schemas.microsoft.com/office/excel/2006/main">
          <x14:cfRule type="expression" priority="98" stopIfTrue="1" id="{03609EE3-7017-4726-B975-445857DE3BAC}">
            <xm:f>Report_DCF!$B$4="M USD"</xm:f>
            <x14:dxf>
              <numFmt numFmtId="189" formatCode="#,##0,,_);\(#,##0,,\);&quot; - &quot;;@_)"/>
            </x14:dxf>
          </x14:cfRule>
          <xm:sqref>J19</xm:sqref>
        </x14:conditionalFormatting>
        <x14:conditionalFormatting xmlns:xm="http://schemas.microsoft.com/office/excel/2006/main">
          <x14:cfRule type="expression" priority="97" stopIfTrue="1" id="{C6492578-65EA-4B45-9979-78F7F7EEE632}">
            <xm:f>Report_DCF!$B$4="M USD"</xm:f>
            <x14:dxf>
              <numFmt numFmtId="189" formatCode="#,##0,,_);\(#,##0,,\);&quot; - &quot;;@_)"/>
            </x14:dxf>
          </x14:cfRule>
          <xm:sqref>K19</xm:sqref>
        </x14:conditionalFormatting>
        <x14:conditionalFormatting xmlns:xm="http://schemas.microsoft.com/office/excel/2006/main">
          <x14:cfRule type="expression" priority="96" stopIfTrue="1" id="{DA62E3EE-E0D7-42F0-BC16-5AC9F8BE8BA8}">
            <xm:f>Report_DCF!$B$4="M USD"</xm:f>
            <x14:dxf>
              <numFmt numFmtId="189" formatCode="#,##0,,_);\(#,##0,,\);&quot; - &quot;;@_)"/>
            </x14:dxf>
          </x14:cfRule>
          <xm:sqref>F20</xm:sqref>
        </x14:conditionalFormatting>
        <x14:conditionalFormatting xmlns:xm="http://schemas.microsoft.com/office/excel/2006/main">
          <x14:cfRule type="expression" priority="95" stopIfTrue="1" id="{008BC0C6-1B97-4CA6-AD1A-A48D24F9EFC7}">
            <xm:f>Report_DCF!$B$4="M USD"</xm:f>
            <x14:dxf>
              <numFmt numFmtId="189" formatCode="#,##0,,_);\(#,##0,,\);&quot; - &quot;;@_)"/>
            </x14:dxf>
          </x14:cfRule>
          <xm:sqref>G20</xm:sqref>
        </x14:conditionalFormatting>
        <x14:conditionalFormatting xmlns:xm="http://schemas.microsoft.com/office/excel/2006/main">
          <x14:cfRule type="expression" priority="94" stopIfTrue="1" id="{F3E32464-A6C0-4C5F-80C3-A67E9309A6FF}">
            <xm:f>Report_DCF!$B$4="M USD"</xm:f>
            <x14:dxf>
              <numFmt numFmtId="189" formatCode="#,##0,,_);\(#,##0,,\);&quot; - &quot;;@_)"/>
            </x14:dxf>
          </x14:cfRule>
          <xm:sqref>H20</xm:sqref>
        </x14:conditionalFormatting>
        <x14:conditionalFormatting xmlns:xm="http://schemas.microsoft.com/office/excel/2006/main">
          <x14:cfRule type="expression" priority="93" stopIfTrue="1" id="{B96DF0B3-CB0B-49AC-84ED-0C9B3DCC4E66}">
            <xm:f>Report_DCF!$B$4="M USD"</xm:f>
            <x14:dxf>
              <numFmt numFmtId="189" formatCode="#,##0,,_);\(#,##0,,\);&quot; - &quot;;@_)"/>
            </x14:dxf>
          </x14:cfRule>
          <xm:sqref>I20</xm:sqref>
        </x14:conditionalFormatting>
        <x14:conditionalFormatting xmlns:xm="http://schemas.microsoft.com/office/excel/2006/main">
          <x14:cfRule type="expression" priority="92" stopIfTrue="1" id="{A31BD480-0B95-4796-ACCB-ECBD91D50FA7}">
            <xm:f>Report_DCF!$B$4="M USD"</xm:f>
            <x14:dxf>
              <numFmt numFmtId="189" formatCode="#,##0,,_);\(#,##0,,\);&quot; - &quot;;@_)"/>
            </x14:dxf>
          </x14:cfRule>
          <xm:sqref>J20</xm:sqref>
        </x14:conditionalFormatting>
        <x14:conditionalFormatting xmlns:xm="http://schemas.microsoft.com/office/excel/2006/main">
          <x14:cfRule type="expression" priority="91" stopIfTrue="1" id="{478C27EB-3211-4319-A962-9A132CECB9FA}">
            <xm:f>Report_DCF!$B$4="M USD"</xm:f>
            <x14:dxf>
              <numFmt numFmtId="189" formatCode="#,##0,,_);\(#,##0,,\);&quot; - &quot;;@_)"/>
            </x14:dxf>
          </x14:cfRule>
          <xm:sqref>K20</xm:sqref>
        </x14:conditionalFormatting>
        <x14:conditionalFormatting xmlns:xm="http://schemas.microsoft.com/office/excel/2006/main">
          <x14:cfRule type="expression" priority="90" stopIfTrue="1" id="{E1D78EAE-9F86-41EF-B399-FECD80572822}">
            <xm:f>Report_DCF!$B$4="M USD"</xm:f>
            <x14:dxf>
              <numFmt numFmtId="189" formatCode="#,##0,,_);\(#,##0,,\);&quot; - &quot;;@_)"/>
            </x14:dxf>
          </x14:cfRule>
          <xm:sqref>F21</xm:sqref>
        </x14:conditionalFormatting>
        <x14:conditionalFormatting xmlns:xm="http://schemas.microsoft.com/office/excel/2006/main">
          <x14:cfRule type="expression" priority="89" stopIfTrue="1" id="{63AE6472-340A-489D-89C1-7180BD86D9D8}">
            <xm:f>Report_DCF!$B$4="M USD"</xm:f>
            <x14:dxf>
              <numFmt numFmtId="189" formatCode="#,##0,,_);\(#,##0,,\);&quot; - &quot;;@_)"/>
            </x14:dxf>
          </x14:cfRule>
          <xm:sqref>G21</xm:sqref>
        </x14:conditionalFormatting>
        <x14:conditionalFormatting xmlns:xm="http://schemas.microsoft.com/office/excel/2006/main">
          <x14:cfRule type="expression" priority="88" stopIfTrue="1" id="{A25AB75F-2C53-4420-8F27-5963441D34CA}">
            <xm:f>Report_DCF!$B$4="M USD"</xm:f>
            <x14:dxf>
              <numFmt numFmtId="189" formatCode="#,##0,,_);\(#,##0,,\);&quot; - &quot;;@_)"/>
            </x14:dxf>
          </x14:cfRule>
          <xm:sqref>H21</xm:sqref>
        </x14:conditionalFormatting>
        <x14:conditionalFormatting xmlns:xm="http://schemas.microsoft.com/office/excel/2006/main">
          <x14:cfRule type="expression" priority="87" stopIfTrue="1" id="{7313140B-DFB6-4AA1-9C74-C547940D0810}">
            <xm:f>Report_DCF!$B$4="M USD"</xm:f>
            <x14:dxf>
              <numFmt numFmtId="189" formatCode="#,##0,,_);\(#,##0,,\);&quot; - &quot;;@_)"/>
            </x14:dxf>
          </x14:cfRule>
          <xm:sqref>I21</xm:sqref>
        </x14:conditionalFormatting>
        <x14:conditionalFormatting xmlns:xm="http://schemas.microsoft.com/office/excel/2006/main">
          <x14:cfRule type="expression" priority="86" stopIfTrue="1" id="{EEB40491-669E-4292-8217-211771336C5A}">
            <xm:f>Report_DCF!$B$4="M USD"</xm:f>
            <x14:dxf>
              <numFmt numFmtId="189" formatCode="#,##0,,_);\(#,##0,,\);&quot; - &quot;;@_)"/>
            </x14:dxf>
          </x14:cfRule>
          <xm:sqref>J21</xm:sqref>
        </x14:conditionalFormatting>
        <x14:conditionalFormatting xmlns:xm="http://schemas.microsoft.com/office/excel/2006/main">
          <x14:cfRule type="expression" priority="85" stopIfTrue="1" id="{8B75AAF2-678B-4626-AAC5-69A4C50E53E7}">
            <xm:f>Report_DCF!$B$4="M USD"</xm:f>
            <x14:dxf>
              <numFmt numFmtId="189" formatCode="#,##0,,_);\(#,##0,,\);&quot; - &quot;;@_)"/>
            </x14:dxf>
          </x14:cfRule>
          <xm:sqref>K21</xm:sqref>
        </x14:conditionalFormatting>
        <x14:conditionalFormatting xmlns:xm="http://schemas.microsoft.com/office/excel/2006/main">
          <x14:cfRule type="expression" priority="84" stopIfTrue="1" id="{B52D6731-379B-4508-BA9E-6BD3F405BD7D}">
            <xm:f>Report_DCF!$B$4="M USD"</xm:f>
            <x14:dxf>
              <numFmt numFmtId="189" formatCode="#,##0,,_);\(#,##0,,\);&quot; - &quot;;@_)"/>
            </x14:dxf>
          </x14:cfRule>
          <xm:sqref>F22</xm:sqref>
        </x14:conditionalFormatting>
        <x14:conditionalFormatting xmlns:xm="http://schemas.microsoft.com/office/excel/2006/main">
          <x14:cfRule type="expression" priority="83" stopIfTrue="1" id="{F6DC335D-A2A3-459B-BB3A-0B9AE70AD938}">
            <xm:f>Report_DCF!$B$4="M USD"</xm:f>
            <x14:dxf>
              <numFmt numFmtId="189" formatCode="#,##0,,_);\(#,##0,,\);&quot; - &quot;;@_)"/>
            </x14:dxf>
          </x14:cfRule>
          <xm:sqref>G22</xm:sqref>
        </x14:conditionalFormatting>
        <x14:conditionalFormatting xmlns:xm="http://schemas.microsoft.com/office/excel/2006/main">
          <x14:cfRule type="expression" priority="82" stopIfTrue="1" id="{45708321-BE68-4C4D-9CCE-AB8A08685141}">
            <xm:f>Report_DCF!$B$4="M USD"</xm:f>
            <x14:dxf>
              <numFmt numFmtId="189" formatCode="#,##0,,_);\(#,##0,,\);&quot; - &quot;;@_)"/>
            </x14:dxf>
          </x14:cfRule>
          <xm:sqref>H22</xm:sqref>
        </x14:conditionalFormatting>
        <x14:conditionalFormatting xmlns:xm="http://schemas.microsoft.com/office/excel/2006/main">
          <x14:cfRule type="expression" priority="81" stopIfTrue="1" id="{1D388C57-E936-472C-A576-AA1A51062D80}">
            <xm:f>Report_DCF!$B$4="M USD"</xm:f>
            <x14:dxf>
              <numFmt numFmtId="189" formatCode="#,##0,,_);\(#,##0,,\);&quot; - &quot;;@_)"/>
            </x14:dxf>
          </x14:cfRule>
          <xm:sqref>I22</xm:sqref>
        </x14:conditionalFormatting>
        <x14:conditionalFormatting xmlns:xm="http://schemas.microsoft.com/office/excel/2006/main">
          <x14:cfRule type="expression" priority="80" stopIfTrue="1" id="{FD904622-E98B-4616-9F6D-D4A4CE659BEC}">
            <xm:f>Report_DCF!$B$4="M USD"</xm:f>
            <x14:dxf>
              <numFmt numFmtId="189" formatCode="#,##0,,_);\(#,##0,,\);&quot; - &quot;;@_)"/>
            </x14:dxf>
          </x14:cfRule>
          <xm:sqref>J22</xm:sqref>
        </x14:conditionalFormatting>
        <x14:conditionalFormatting xmlns:xm="http://schemas.microsoft.com/office/excel/2006/main">
          <x14:cfRule type="expression" priority="79" stopIfTrue="1" id="{9A0E2551-590A-4C2B-9D8A-4512C362F065}">
            <xm:f>Report_DCF!$B$4="M USD"</xm:f>
            <x14:dxf>
              <numFmt numFmtId="189" formatCode="#,##0,,_);\(#,##0,,\);&quot; - &quot;;@_)"/>
            </x14:dxf>
          </x14:cfRule>
          <xm:sqref>K22</xm:sqref>
        </x14:conditionalFormatting>
        <x14:conditionalFormatting xmlns:xm="http://schemas.microsoft.com/office/excel/2006/main">
          <x14:cfRule type="expression" priority="78" stopIfTrue="1" id="{B9DCF940-2440-46C0-94AD-99BCF9B19C3E}">
            <xm:f>Report_DCF!$B$4="M USD"</xm:f>
            <x14:dxf>
              <numFmt numFmtId="189" formatCode="#,##0,,_);\(#,##0,,\);&quot; - &quot;;@_)"/>
            </x14:dxf>
          </x14:cfRule>
          <xm:sqref>F23</xm:sqref>
        </x14:conditionalFormatting>
        <x14:conditionalFormatting xmlns:xm="http://schemas.microsoft.com/office/excel/2006/main">
          <x14:cfRule type="expression" priority="77" stopIfTrue="1" id="{258EE4FD-1AAB-43F4-B1BC-8337CD3EC1F6}">
            <xm:f>Report_DCF!$B$4="M USD"</xm:f>
            <x14:dxf>
              <numFmt numFmtId="189" formatCode="#,##0,,_);\(#,##0,,\);&quot; - &quot;;@_)"/>
            </x14:dxf>
          </x14:cfRule>
          <xm:sqref>G23</xm:sqref>
        </x14:conditionalFormatting>
        <x14:conditionalFormatting xmlns:xm="http://schemas.microsoft.com/office/excel/2006/main">
          <x14:cfRule type="expression" priority="76" stopIfTrue="1" id="{1D0D5E2E-CEB8-44F6-A031-7335C8DF6C80}">
            <xm:f>Report_DCF!$B$4="M USD"</xm:f>
            <x14:dxf>
              <numFmt numFmtId="189" formatCode="#,##0,,_);\(#,##0,,\);&quot; - &quot;;@_)"/>
            </x14:dxf>
          </x14:cfRule>
          <xm:sqref>H23</xm:sqref>
        </x14:conditionalFormatting>
        <x14:conditionalFormatting xmlns:xm="http://schemas.microsoft.com/office/excel/2006/main">
          <x14:cfRule type="expression" priority="75" stopIfTrue="1" id="{655F494D-F6D8-4675-9812-5B854332BA73}">
            <xm:f>Report_DCF!$B$4="M USD"</xm:f>
            <x14:dxf>
              <numFmt numFmtId="189" formatCode="#,##0,,_);\(#,##0,,\);&quot; - &quot;;@_)"/>
            </x14:dxf>
          </x14:cfRule>
          <xm:sqref>I23</xm:sqref>
        </x14:conditionalFormatting>
        <x14:conditionalFormatting xmlns:xm="http://schemas.microsoft.com/office/excel/2006/main">
          <x14:cfRule type="expression" priority="74" stopIfTrue="1" id="{6548A41C-44AA-4497-8578-554469A5A473}">
            <xm:f>Report_DCF!$B$4="M USD"</xm:f>
            <x14:dxf>
              <numFmt numFmtId="189" formatCode="#,##0,,_);\(#,##0,,\);&quot; - &quot;;@_)"/>
            </x14:dxf>
          </x14:cfRule>
          <xm:sqref>J23</xm:sqref>
        </x14:conditionalFormatting>
        <x14:conditionalFormatting xmlns:xm="http://schemas.microsoft.com/office/excel/2006/main">
          <x14:cfRule type="expression" priority="73" stopIfTrue="1" id="{18A84044-CFA3-4D70-B383-81DBCDE49B1B}">
            <xm:f>Report_DCF!$B$4="M USD"</xm:f>
            <x14:dxf>
              <numFmt numFmtId="189" formatCode="#,##0,,_);\(#,##0,,\);&quot; - &quot;;@_)"/>
            </x14:dxf>
          </x14:cfRule>
          <xm:sqref>K23</xm:sqref>
        </x14:conditionalFormatting>
        <x14:conditionalFormatting xmlns:xm="http://schemas.microsoft.com/office/excel/2006/main">
          <x14:cfRule type="expression" priority="72" stopIfTrue="1" id="{CDBFF403-6EEA-4E2F-92FD-9E8174F2D8B5}">
            <xm:f>Report_DCF!$B$4="M USD"</xm:f>
            <x14:dxf>
              <numFmt numFmtId="189" formatCode="#,##0,,_);\(#,##0,,\);&quot; - &quot;;@_)"/>
            </x14:dxf>
          </x14:cfRule>
          <xm:sqref>F24</xm:sqref>
        </x14:conditionalFormatting>
        <x14:conditionalFormatting xmlns:xm="http://schemas.microsoft.com/office/excel/2006/main">
          <x14:cfRule type="expression" priority="71" stopIfTrue="1" id="{7090DE98-BD0A-4338-AEF9-C457B85CDA6D}">
            <xm:f>Report_DCF!$B$4="M USD"</xm:f>
            <x14:dxf>
              <numFmt numFmtId="189" formatCode="#,##0,,_);\(#,##0,,\);&quot; - &quot;;@_)"/>
            </x14:dxf>
          </x14:cfRule>
          <xm:sqref>G24</xm:sqref>
        </x14:conditionalFormatting>
        <x14:conditionalFormatting xmlns:xm="http://schemas.microsoft.com/office/excel/2006/main">
          <x14:cfRule type="expression" priority="70" stopIfTrue="1" id="{A28D68E2-B69B-49AF-B869-A493B1718137}">
            <xm:f>Report_DCF!$B$4="M USD"</xm:f>
            <x14:dxf>
              <numFmt numFmtId="189" formatCode="#,##0,,_);\(#,##0,,\);&quot; - &quot;;@_)"/>
            </x14:dxf>
          </x14:cfRule>
          <xm:sqref>H24</xm:sqref>
        </x14:conditionalFormatting>
        <x14:conditionalFormatting xmlns:xm="http://schemas.microsoft.com/office/excel/2006/main">
          <x14:cfRule type="expression" priority="69" stopIfTrue="1" id="{D58A797E-A505-4F2C-9B19-953CE2AB0982}">
            <xm:f>Report_DCF!$B$4="M USD"</xm:f>
            <x14:dxf>
              <numFmt numFmtId="189" formatCode="#,##0,,_);\(#,##0,,\);&quot; - &quot;;@_)"/>
            </x14:dxf>
          </x14:cfRule>
          <xm:sqref>I24</xm:sqref>
        </x14:conditionalFormatting>
        <x14:conditionalFormatting xmlns:xm="http://schemas.microsoft.com/office/excel/2006/main">
          <x14:cfRule type="expression" priority="68" stopIfTrue="1" id="{37910377-8709-44AB-A4A2-56399EF587B9}">
            <xm:f>Report_DCF!$B$4="M USD"</xm:f>
            <x14:dxf>
              <numFmt numFmtId="189" formatCode="#,##0,,_);\(#,##0,,\);&quot; - &quot;;@_)"/>
            </x14:dxf>
          </x14:cfRule>
          <xm:sqref>J24</xm:sqref>
        </x14:conditionalFormatting>
        <x14:conditionalFormatting xmlns:xm="http://schemas.microsoft.com/office/excel/2006/main">
          <x14:cfRule type="expression" priority="67" stopIfTrue="1" id="{E1235F08-8F4D-4CCE-9670-FDF1B691CE5D}">
            <xm:f>Report_DCF!$B$4="M USD"</xm:f>
            <x14:dxf>
              <numFmt numFmtId="189" formatCode="#,##0,,_);\(#,##0,,\);&quot; - &quot;;@_)"/>
            </x14:dxf>
          </x14:cfRule>
          <xm:sqref>K24</xm:sqref>
        </x14:conditionalFormatting>
        <x14:conditionalFormatting xmlns:xm="http://schemas.microsoft.com/office/excel/2006/main">
          <x14:cfRule type="expression" priority="66" stopIfTrue="1" id="{BAED3C69-0353-4A17-976A-B1DB1B5B75C3}">
            <xm:f>Report_DCF!$B$4="M USD"</xm:f>
            <x14:dxf>
              <numFmt numFmtId="189" formatCode="#,##0,,_);\(#,##0,,\);&quot; - &quot;;@_)"/>
            </x14:dxf>
          </x14:cfRule>
          <xm:sqref>F25</xm:sqref>
        </x14:conditionalFormatting>
        <x14:conditionalFormatting xmlns:xm="http://schemas.microsoft.com/office/excel/2006/main">
          <x14:cfRule type="expression" priority="65" stopIfTrue="1" id="{E50A13E8-A8E1-4270-8C17-40EFEED62C56}">
            <xm:f>Report_DCF!$B$4="M USD"</xm:f>
            <x14:dxf>
              <numFmt numFmtId="189" formatCode="#,##0,,_);\(#,##0,,\);&quot; - &quot;;@_)"/>
            </x14:dxf>
          </x14:cfRule>
          <xm:sqref>G25</xm:sqref>
        </x14:conditionalFormatting>
        <x14:conditionalFormatting xmlns:xm="http://schemas.microsoft.com/office/excel/2006/main">
          <x14:cfRule type="expression" priority="64" stopIfTrue="1" id="{D621BD51-C24B-4E44-959A-249617641A2B}">
            <xm:f>Report_DCF!$B$4="M USD"</xm:f>
            <x14:dxf>
              <numFmt numFmtId="189" formatCode="#,##0,,_);\(#,##0,,\);&quot; - &quot;;@_)"/>
            </x14:dxf>
          </x14:cfRule>
          <xm:sqref>H25</xm:sqref>
        </x14:conditionalFormatting>
        <x14:conditionalFormatting xmlns:xm="http://schemas.microsoft.com/office/excel/2006/main">
          <x14:cfRule type="expression" priority="63" stopIfTrue="1" id="{57749F71-98BA-4B6B-84DA-97B5EEF51A9F}">
            <xm:f>Report_DCF!$B$4="M USD"</xm:f>
            <x14:dxf>
              <numFmt numFmtId="189" formatCode="#,##0,,_);\(#,##0,,\);&quot; - &quot;;@_)"/>
            </x14:dxf>
          </x14:cfRule>
          <xm:sqref>I25</xm:sqref>
        </x14:conditionalFormatting>
        <x14:conditionalFormatting xmlns:xm="http://schemas.microsoft.com/office/excel/2006/main">
          <x14:cfRule type="expression" priority="62" stopIfTrue="1" id="{37C32F33-84B6-4FD6-B0ED-36D8DB38671B}">
            <xm:f>Report_DCF!$B$4="M USD"</xm:f>
            <x14:dxf>
              <numFmt numFmtId="189" formatCode="#,##0,,_);\(#,##0,,\);&quot; - &quot;;@_)"/>
            </x14:dxf>
          </x14:cfRule>
          <xm:sqref>J25</xm:sqref>
        </x14:conditionalFormatting>
        <x14:conditionalFormatting xmlns:xm="http://schemas.microsoft.com/office/excel/2006/main">
          <x14:cfRule type="expression" priority="61" stopIfTrue="1" id="{E515F61F-B221-4F01-98C4-07E5529AA339}">
            <xm:f>Report_DCF!$B$4="M USD"</xm:f>
            <x14:dxf>
              <numFmt numFmtId="189" formatCode="#,##0,,_);\(#,##0,,\);&quot; - &quot;;@_)"/>
            </x14:dxf>
          </x14:cfRule>
          <xm:sqref>K25</xm:sqref>
        </x14:conditionalFormatting>
        <x14:conditionalFormatting xmlns:xm="http://schemas.microsoft.com/office/excel/2006/main">
          <x14:cfRule type="expression" priority="60" stopIfTrue="1" id="{E902FFFD-53DC-44D1-A8AC-5BDD2BC420CE}">
            <xm:f>Report_DCF!$B$4="M USD"</xm:f>
            <x14:dxf>
              <numFmt numFmtId="189" formatCode="#,##0,,_);\(#,##0,,\);&quot; - &quot;;@_)"/>
            </x14:dxf>
          </x14:cfRule>
          <xm:sqref>F26</xm:sqref>
        </x14:conditionalFormatting>
        <x14:conditionalFormatting xmlns:xm="http://schemas.microsoft.com/office/excel/2006/main">
          <x14:cfRule type="expression" priority="59" stopIfTrue="1" id="{DF8F6B69-C71B-4CAE-B06A-BD1E2CC25C55}">
            <xm:f>Report_DCF!$B$4="M USD"</xm:f>
            <x14:dxf>
              <numFmt numFmtId="189" formatCode="#,##0,,_);\(#,##0,,\);&quot; - &quot;;@_)"/>
            </x14:dxf>
          </x14:cfRule>
          <xm:sqref>G26</xm:sqref>
        </x14:conditionalFormatting>
        <x14:conditionalFormatting xmlns:xm="http://schemas.microsoft.com/office/excel/2006/main">
          <x14:cfRule type="expression" priority="58" stopIfTrue="1" id="{BC98C07D-B423-440C-AAF4-9ACA79004422}">
            <xm:f>Report_DCF!$B$4="M USD"</xm:f>
            <x14:dxf>
              <numFmt numFmtId="189" formatCode="#,##0,,_);\(#,##0,,\);&quot; - &quot;;@_)"/>
            </x14:dxf>
          </x14:cfRule>
          <xm:sqref>H26</xm:sqref>
        </x14:conditionalFormatting>
        <x14:conditionalFormatting xmlns:xm="http://schemas.microsoft.com/office/excel/2006/main">
          <x14:cfRule type="expression" priority="57" stopIfTrue="1" id="{0923A2FC-96AC-448B-B093-5E19B0912788}">
            <xm:f>Report_DCF!$B$4="M USD"</xm:f>
            <x14:dxf>
              <numFmt numFmtId="189" formatCode="#,##0,,_);\(#,##0,,\);&quot; - &quot;;@_)"/>
            </x14:dxf>
          </x14:cfRule>
          <xm:sqref>I26</xm:sqref>
        </x14:conditionalFormatting>
        <x14:conditionalFormatting xmlns:xm="http://schemas.microsoft.com/office/excel/2006/main">
          <x14:cfRule type="expression" priority="56" stopIfTrue="1" id="{0B6275CF-CEAD-4DD6-82B3-934B82EF5E51}">
            <xm:f>Report_DCF!$B$4="M USD"</xm:f>
            <x14:dxf>
              <numFmt numFmtId="189" formatCode="#,##0,,_);\(#,##0,,\);&quot; - &quot;;@_)"/>
            </x14:dxf>
          </x14:cfRule>
          <xm:sqref>J26</xm:sqref>
        </x14:conditionalFormatting>
        <x14:conditionalFormatting xmlns:xm="http://schemas.microsoft.com/office/excel/2006/main">
          <x14:cfRule type="expression" priority="55" stopIfTrue="1" id="{A05C3069-109A-4F3C-A5BC-1C0211D7C92E}">
            <xm:f>Report_DCF!$B$4="M USD"</xm:f>
            <x14:dxf>
              <numFmt numFmtId="189" formatCode="#,##0,,_);\(#,##0,,\);&quot; - &quot;;@_)"/>
            </x14:dxf>
          </x14:cfRule>
          <xm:sqref>K26</xm:sqref>
        </x14:conditionalFormatting>
        <x14:conditionalFormatting xmlns:xm="http://schemas.microsoft.com/office/excel/2006/main">
          <x14:cfRule type="expression" priority="54" stopIfTrue="1" id="{F8FADD89-A5AC-4E21-97E6-E367FDA23145}">
            <xm:f>Report_DCF!$B$4="M USD"</xm:f>
            <x14:dxf>
              <numFmt numFmtId="189" formatCode="#,##0,,_);\(#,##0,,\);&quot; - &quot;;@_)"/>
            </x14:dxf>
          </x14:cfRule>
          <xm:sqref>F27</xm:sqref>
        </x14:conditionalFormatting>
        <x14:conditionalFormatting xmlns:xm="http://schemas.microsoft.com/office/excel/2006/main">
          <x14:cfRule type="expression" priority="53" stopIfTrue="1" id="{4B2EF8EB-B717-4E20-ADEB-74D2C9898819}">
            <xm:f>Report_DCF!$B$4="M USD"</xm:f>
            <x14:dxf>
              <numFmt numFmtId="189" formatCode="#,##0,,_);\(#,##0,,\);&quot; - &quot;;@_)"/>
            </x14:dxf>
          </x14:cfRule>
          <xm:sqref>G27</xm:sqref>
        </x14:conditionalFormatting>
        <x14:conditionalFormatting xmlns:xm="http://schemas.microsoft.com/office/excel/2006/main">
          <x14:cfRule type="expression" priority="52" stopIfTrue="1" id="{BDB8E23A-CE63-4CE5-AB26-B899DB1AB73C}">
            <xm:f>Report_DCF!$B$4="M USD"</xm:f>
            <x14:dxf>
              <numFmt numFmtId="189" formatCode="#,##0,,_);\(#,##0,,\);&quot; - &quot;;@_)"/>
            </x14:dxf>
          </x14:cfRule>
          <xm:sqref>H27</xm:sqref>
        </x14:conditionalFormatting>
        <x14:conditionalFormatting xmlns:xm="http://schemas.microsoft.com/office/excel/2006/main">
          <x14:cfRule type="expression" priority="51" stopIfTrue="1" id="{2B92F512-CB81-4619-B9A3-1C45858E8EAF}">
            <xm:f>Report_DCF!$B$4="M USD"</xm:f>
            <x14:dxf>
              <numFmt numFmtId="189" formatCode="#,##0,,_);\(#,##0,,\);&quot; - &quot;;@_)"/>
            </x14:dxf>
          </x14:cfRule>
          <xm:sqref>I27</xm:sqref>
        </x14:conditionalFormatting>
        <x14:conditionalFormatting xmlns:xm="http://schemas.microsoft.com/office/excel/2006/main">
          <x14:cfRule type="expression" priority="50" stopIfTrue="1" id="{A4445E7A-8DEE-41A4-B000-035A482F74AF}">
            <xm:f>Report_DCF!$B$4="M USD"</xm:f>
            <x14:dxf>
              <numFmt numFmtId="189" formatCode="#,##0,,_);\(#,##0,,\);&quot; - &quot;;@_)"/>
            </x14:dxf>
          </x14:cfRule>
          <xm:sqref>J27</xm:sqref>
        </x14:conditionalFormatting>
        <x14:conditionalFormatting xmlns:xm="http://schemas.microsoft.com/office/excel/2006/main">
          <x14:cfRule type="expression" priority="49" stopIfTrue="1" id="{3E5719AB-EFE5-432C-8B1A-9DE5C16E156B}">
            <xm:f>Report_DCF!$B$4="M USD"</xm:f>
            <x14:dxf>
              <numFmt numFmtId="189" formatCode="#,##0,,_);\(#,##0,,\);&quot; - &quot;;@_)"/>
            </x14:dxf>
          </x14:cfRule>
          <xm:sqref>K27</xm:sqref>
        </x14:conditionalFormatting>
        <x14:conditionalFormatting xmlns:xm="http://schemas.microsoft.com/office/excel/2006/main">
          <x14:cfRule type="expression" priority="48" stopIfTrue="1" id="{9391AA1B-0401-4B0A-B628-0A48B040569A}">
            <xm:f>Report_DCF!$B$4="M USD"</xm:f>
            <x14:dxf>
              <numFmt numFmtId="189" formatCode="#,##0,,_);\(#,##0,,\);&quot; - &quot;;@_)"/>
            </x14:dxf>
          </x14:cfRule>
          <xm:sqref>F28</xm:sqref>
        </x14:conditionalFormatting>
        <x14:conditionalFormatting xmlns:xm="http://schemas.microsoft.com/office/excel/2006/main">
          <x14:cfRule type="expression" priority="47" stopIfTrue="1" id="{3D5AD648-E1A5-44D3-8C05-995D90702660}">
            <xm:f>Report_DCF!$B$4="M USD"</xm:f>
            <x14:dxf>
              <numFmt numFmtId="189" formatCode="#,##0,,_);\(#,##0,,\);&quot; - &quot;;@_)"/>
            </x14:dxf>
          </x14:cfRule>
          <xm:sqref>G28</xm:sqref>
        </x14:conditionalFormatting>
        <x14:conditionalFormatting xmlns:xm="http://schemas.microsoft.com/office/excel/2006/main">
          <x14:cfRule type="expression" priority="46" stopIfTrue="1" id="{D217C121-9B90-400E-8AEB-A2F10856F30A}">
            <xm:f>Report_DCF!$B$4="M USD"</xm:f>
            <x14:dxf>
              <numFmt numFmtId="189" formatCode="#,##0,,_);\(#,##0,,\);&quot; - &quot;;@_)"/>
            </x14:dxf>
          </x14:cfRule>
          <xm:sqref>H28</xm:sqref>
        </x14:conditionalFormatting>
        <x14:conditionalFormatting xmlns:xm="http://schemas.microsoft.com/office/excel/2006/main">
          <x14:cfRule type="expression" priority="45" stopIfTrue="1" id="{6FC0D197-C273-4E8E-814A-78CCE9392C53}">
            <xm:f>Report_DCF!$B$4="M USD"</xm:f>
            <x14:dxf>
              <numFmt numFmtId="189" formatCode="#,##0,,_);\(#,##0,,\);&quot; - &quot;;@_)"/>
            </x14:dxf>
          </x14:cfRule>
          <xm:sqref>I28</xm:sqref>
        </x14:conditionalFormatting>
        <x14:conditionalFormatting xmlns:xm="http://schemas.microsoft.com/office/excel/2006/main">
          <x14:cfRule type="expression" priority="44" stopIfTrue="1" id="{BAC2776F-73FE-4EA7-A2AC-694492F3EEE8}">
            <xm:f>Report_DCF!$B$4="M USD"</xm:f>
            <x14:dxf>
              <numFmt numFmtId="189" formatCode="#,##0,,_);\(#,##0,,\);&quot; - &quot;;@_)"/>
            </x14:dxf>
          </x14:cfRule>
          <xm:sqref>J28</xm:sqref>
        </x14:conditionalFormatting>
        <x14:conditionalFormatting xmlns:xm="http://schemas.microsoft.com/office/excel/2006/main">
          <x14:cfRule type="expression" priority="43" stopIfTrue="1" id="{CA232A91-7F7B-48D2-A6B2-A54AFDAD026A}">
            <xm:f>Report_DCF!$B$4="M USD"</xm:f>
            <x14:dxf>
              <numFmt numFmtId="189" formatCode="#,##0,,_);\(#,##0,,\);&quot; - &quot;;@_)"/>
            </x14:dxf>
          </x14:cfRule>
          <xm:sqref>K28</xm:sqref>
        </x14:conditionalFormatting>
        <x14:conditionalFormatting xmlns:xm="http://schemas.microsoft.com/office/excel/2006/main">
          <x14:cfRule type="expression" priority="42" stopIfTrue="1" id="{FB0627AF-A648-4E82-AB66-6664CC72D4B4}">
            <xm:f>Report_DCF!$B$4="M USD"</xm:f>
            <x14:dxf>
              <numFmt numFmtId="189" formatCode="#,##0,,_);\(#,##0,,\);&quot; - &quot;;@_)"/>
            </x14:dxf>
          </x14:cfRule>
          <xm:sqref>F29</xm:sqref>
        </x14:conditionalFormatting>
        <x14:conditionalFormatting xmlns:xm="http://schemas.microsoft.com/office/excel/2006/main">
          <x14:cfRule type="expression" priority="41" stopIfTrue="1" id="{77FAB78F-1C5E-4A51-94ED-7AB6F0651ECC}">
            <xm:f>Report_DCF!$B$4="M USD"</xm:f>
            <x14:dxf>
              <numFmt numFmtId="189" formatCode="#,##0,,_);\(#,##0,,\);&quot; - &quot;;@_)"/>
            </x14:dxf>
          </x14:cfRule>
          <xm:sqref>G29</xm:sqref>
        </x14:conditionalFormatting>
        <x14:conditionalFormatting xmlns:xm="http://schemas.microsoft.com/office/excel/2006/main">
          <x14:cfRule type="expression" priority="40" stopIfTrue="1" id="{9CA0C28B-548B-4B62-9B1C-271A4B77D6B9}">
            <xm:f>Report_DCF!$B$4="M USD"</xm:f>
            <x14:dxf>
              <numFmt numFmtId="189" formatCode="#,##0,,_);\(#,##0,,\);&quot; - &quot;;@_)"/>
            </x14:dxf>
          </x14:cfRule>
          <xm:sqref>H29</xm:sqref>
        </x14:conditionalFormatting>
        <x14:conditionalFormatting xmlns:xm="http://schemas.microsoft.com/office/excel/2006/main">
          <x14:cfRule type="expression" priority="39" stopIfTrue="1" id="{7CC6C948-27C8-4AE3-94CC-4A93DC44108C}">
            <xm:f>Report_DCF!$B$4="M USD"</xm:f>
            <x14:dxf>
              <numFmt numFmtId="189" formatCode="#,##0,,_);\(#,##0,,\);&quot; - &quot;;@_)"/>
            </x14:dxf>
          </x14:cfRule>
          <xm:sqref>I29</xm:sqref>
        </x14:conditionalFormatting>
        <x14:conditionalFormatting xmlns:xm="http://schemas.microsoft.com/office/excel/2006/main">
          <x14:cfRule type="expression" priority="38" stopIfTrue="1" id="{A172FC49-0463-4CE2-BF57-82974B52C2A5}">
            <xm:f>Report_DCF!$B$4="M USD"</xm:f>
            <x14:dxf>
              <numFmt numFmtId="189" formatCode="#,##0,,_);\(#,##0,,\);&quot; - &quot;;@_)"/>
            </x14:dxf>
          </x14:cfRule>
          <xm:sqref>J29</xm:sqref>
        </x14:conditionalFormatting>
        <x14:conditionalFormatting xmlns:xm="http://schemas.microsoft.com/office/excel/2006/main">
          <x14:cfRule type="expression" priority="37" stopIfTrue="1" id="{9B225541-7EBF-4A77-9600-B703673A7FCD}">
            <xm:f>Report_DCF!$B$4="M USD"</xm:f>
            <x14:dxf>
              <numFmt numFmtId="189" formatCode="#,##0,,_);\(#,##0,,\);&quot; - &quot;;@_)"/>
            </x14:dxf>
          </x14:cfRule>
          <xm:sqref>K29</xm:sqref>
        </x14:conditionalFormatting>
        <x14:conditionalFormatting xmlns:xm="http://schemas.microsoft.com/office/excel/2006/main">
          <x14:cfRule type="expression" priority="36" stopIfTrue="1" id="{3B2F5F85-F6F8-47A5-B689-1379D01AF0DC}">
            <xm:f>Report_DCF!$B$4="M USD"</xm:f>
            <x14:dxf>
              <numFmt numFmtId="189" formatCode="#,##0,,_);\(#,##0,,\);&quot; - &quot;;@_)"/>
            </x14:dxf>
          </x14:cfRule>
          <xm:sqref>F30</xm:sqref>
        </x14:conditionalFormatting>
        <x14:conditionalFormatting xmlns:xm="http://schemas.microsoft.com/office/excel/2006/main">
          <x14:cfRule type="expression" priority="35" stopIfTrue="1" id="{E5280910-06CC-425F-A4F2-21A1EF1109E5}">
            <xm:f>Report_DCF!$B$4="M USD"</xm:f>
            <x14:dxf>
              <numFmt numFmtId="189" formatCode="#,##0,,_);\(#,##0,,\);&quot; - &quot;;@_)"/>
            </x14:dxf>
          </x14:cfRule>
          <xm:sqref>G30</xm:sqref>
        </x14:conditionalFormatting>
        <x14:conditionalFormatting xmlns:xm="http://schemas.microsoft.com/office/excel/2006/main">
          <x14:cfRule type="expression" priority="34" stopIfTrue="1" id="{B7A4D97C-FD00-4E1F-88CB-6ABCF0B5499F}">
            <xm:f>Report_DCF!$B$4="M USD"</xm:f>
            <x14:dxf>
              <numFmt numFmtId="189" formatCode="#,##0,,_);\(#,##0,,\);&quot; - &quot;;@_)"/>
            </x14:dxf>
          </x14:cfRule>
          <xm:sqref>H30</xm:sqref>
        </x14:conditionalFormatting>
        <x14:conditionalFormatting xmlns:xm="http://schemas.microsoft.com/office/excel/2006/main">
          <x14:cfRule type="expression" priority="33" stopIfTrue="1" id="{6AC1229E-AABE-4707-B24E-6D72F884267F}">
            <xm:f>Report_DCF!$B$4="M USD"</xm:f>
            <x14:dxf>
              <numFmt numFmtId="189" formatCode="#,##0,,_);\(#,##0,,\);&quot; - &quot;;@_)"/>
            </x14:dxf>
          </x14:cfRule>
          <xm:sqref>I30</xm:sqref>
        </x14:conditionalFormatting>
        <x14:conditionalFormatting xmlns:xm="http://schemas.microsoft.com/office/excel/2006/main">
          <x14:cfRule type="expression" priority="32" stopIfTrue="1" id="{EA2FBF59-1130-4AAD-A47C-D7C8157E491C}">
            <xm:f>Report_DCF!$B$4="M USD"</xm:f>
            <x14:dxf>
              <numFmt numFmtId="189" formatCode="#,##0,,_);\(#,##0,,\);&quot; - &quot;;@_)"/>
            </x14:dxf>
          </x14:cfRule>
          <xm:sqref>J30</xm:sqref>
        </x14:conditionalFormatting>
        <x14:conditionalFormatting xmlns:xm="http://schemas.microsoft.com/office/excel/2006/main">
          <x14:cfRule type="expression" priority="31" stopIfTrue="1" id="{4F1E1377-5CC3-4917-BA1E-84C6FD099970}">
            <xm:f>Report_DCF!$B$4="M USD"</xm:f>
            <x14:dxf>
              <numFmt numFmtId="189" formatCode="#,##0,,_);\(#,##0,,\);&quot; - &quot;;@_)"/>
            </x14:dxf>
          </x14:cfRule>
          <xm:sqref>K30</xm:sqref>
        </x14:conditionalFormatting>
        <x14:conditionalFormatting xmlns:xm="http://schemas.microsoft.com/office/excel/2006/main">
          <x14:cfRule type="expression" priority="30" stopIfTrue="1" id="{9D0D3399-D260-4B8B-ACEA-66F67981010D}">
            <xm:f>Report_DCF!$B$4="M USD"</xm:f>
            <x14:dxf>
              <numFmt numFmtId="189" formatCode="#,##0,,_);\(#,##0,,\);&quot; - &quot;;@_)"/>
            </x14:dxf>
          </x14:cfRule>
          <xm:sqref>F31</xm:sqref>
        </x14:conditionalFormatting>
        <x14:conditionalFormatting xmlns:xm="http://schemas.microsoft.com/office/excel/2006/main">
          <x14:cfRule type="expression" priority="29" stopIfTrue="1" id="{558EBE31-199F-4C8A-A9B6-5CBA503AB5EE}">
            <xm:f>Report_DCF!$B$4="M USD"</xm:f>
            <x14:dxf>
              <numFmt numFmtId="189" formatCode="#,##0,,_);\(#,##0,,\);&quot; - &quot;;@_)"/>
            </x14:dxf>
          </x14:cfRule>
          <xm:sqref>G31</xm:sqref>
        </x14:conditionalFormatting>
        <x14:conditionalFormatting xmlns:xm="http://schemas.microsoft.com/office/excel/2006/main">
          <x14:cfRule type="expression" priority="28" stopIfTrue="1" id="{1A2211A5-6DCB-4D56-B919-53CD0A216A71}">
            <xm:f>Report_DCF!$B$4="M USD"</xm:f>
            <x14:dxf>
              <numFmt numFmtId="189" formatCode="#,##0,,_);\(#,##0,,\);&quot; - &quot;;@_)"/>
            </x14:dxf>
          </x14:cfRule>
          <xm:sqref>H31</xm:sqref>
        </x14:conditionalFormatting>
        <x14:conditionalFormatting xmlns:xm="http://schemas.microsoft.com/office/excel/2006/main">
          <x14:cfRule type="expression" priority="27" stopIfTrue="1" id="{4D80FFEF-BA8E-48BC-A1A4-63CDFCAA57B9}">
            <xm:f>Report_DCF!$B$4="M USD"</xm:f>
            <x14:dxf>
              <numFmt numFmtId="189" formatCode="#,##0,,_);\(#,##0,,\);&quot; - &quot;;@_)"/>
            </x14:dxf>
          </x14:cfRule>
          <xm:sqref>I31</xm:sqref>
        </x14:conditionalFormatting>
        <x14:conditionalFormatting xmlns:xm="http://schemas.microsoft.com/office/excel/2006/main">
          <x14:cfRule type="expression" priority="26" stopIfTrue="1" id="{C8647E3B-02FC-45FE-83B4-26A2572541D7}">
            <xm:f>Report_DCF!$B$4="M USD"</xm:f>
            <x14:dxf>
              <numFmt numFmtId="189" formatCode="#,##0,,_);\(#,##0,,\);&quot; - &quot;;@_)"/>
            </x14:dxf>
          </x14:cfRule>
          <xm:sqref>J31</xm:sqref>
        </x14:conditionalFormatting>
        <x14:conditionalFormatting xmlns:xm="http://schemas.microsoft.com/office/excel/2006/main">
          <x14:cfRule type="expression" priority="25" stopIfTrue="1" id="{5F7313D2-BCD7-4666-AFDF-B029542596E1}">
            <xm:f>Report_DCF!$B$4="M USD"</xm:f>
            <x14:dxf>
              <numFmt numFmtId="189" formatCode="#,##0,,_);\(#,##0,,\);&quot; - &quot;;@_)"/>
            </x14:dxf>
          </x14:cfRule>
          <xm:sqref>K31</xm:sqref>
        </x14:conditionalFormatting>
        <x14:conditionalFormatting xmlns:xm="http://schemas.microsoft.com/office/excel/2006/main">
          <x14:cfRule type="expression" priority="24" stopIfTrue="1" id="{B7E46194-6C9C-45AE-8819-177DFBE2222E}">
            <xm:f>Report_DCF!$B$4="M USD"</xm:f>
            <x14:dxf>
              <numFmt numFmtId="189" formatCode="#,##0,,_);\(#,##0,,\);&quot; - &quot;;@_)"/>
            </x14:dxf>
          </x14:cfRule>
          <xm:sqref>F32</xm:sqref>
        </x14:conditionalFormatting>
        <x14:conditionalFormatting xmlns:xm="http://schemas.microsoft.com/office/excel/2006/main">
          <x14:cfRule type="expression" priority="23" stopIfTrue="1" id="{3F0271CA-1C8C-4CF4-B49A-6D692F1EC5C8}">
            <xm:f>Report_DCF!$B$4="M USD"</xm:f>
            <x14:dxf>
              <numFmt numFmtId="189" formatCode="#,##0,,_);\(#,##0,,\);&quot; - &quot;;@_)"/>
            </x14:dxf>
          </x14:cfRule>
          <xm:sqref>G32</xm:sqref>
        </x14:conditionalFormatting>
        <x14:conditionalFormatting xmlns:xm="http://schemas.microsoft.com/office/excel/2006/main">
          <x14:cfRule type="expression" priority="22" stopIfTrue="1" id="{F8E050BC-C11E-41A3-82D4-1196E01177FD}">
            <xm:f>Report_DCF!$B$4="M USD"</xm:f>
            <x14:dxf>
              <numFmt numFmtId="189" formatCode="#,##0,,_);\(#,##0,,\);&quot; - &quot;;@_)"/>
            </x14:dxf>
          </x14:cfRule>
          <xm:sqref>H32</xm:sqref>
        </x14:conditionalFormatting>
        <x14:conditionalFormatting xmlns:xm="http://schemas.microsoft.com/office/excel/2006/main">
          <x14:cfRule type="expression" priority="21" stopIfTrue="1" id="{09238980-6DD8-4E22-B0B3-FCAB6A2C6A2F}">
            <xm:f>Report_DCF!$B$4="M USD"</xm:f>
            <x14:dxf>
              <numFmt numFmtId="189" formatCode="#,##0,,_);\(#,##0,,\);&quot; - &quot;;@_)"/>
            </x14:dxf>
          </x14:cfRule>
          <xm:sqref>I32</xm:sqref>
        </x14:conditionalFormatting>
        <x14:conditionalFormatting xmlns:xm="http://schemas.microsoft.com/office/excel/2006/main">
          <x14:cfRule type="expression" priority="20" stopIfTrue="1" id="{D85194E6-E0AE-4B31-B55D-1637E94A6463}">
            <xm:f>Report_DCF!$B$4="M USD"</xm:f>
            <x14:dxf>
              <numFmt numFmtId="189" formatCode="#,##0,,_);\(#,##0,,\);&quot; - &quot;;@_)"/>
            </x14:dxf>
          </x14:cfRule>
          <xm:sqref>J32</xm:sqref>
        </x14:conditionalFormatting>
        <x14:conditionalFormatting xmlns:xm="http://schemas.microsoft.com/office/excel/2006/main">
          <x14:cfRule type="expression" priority="19" stopIfTrue="1" id="{C8CE2933-1A20-47C2-9114-3EA8C0FDDF6E}">
            <xm:f>Report_DCF!$B$4="M USD"</xm:f>
            <x14:dxf>
              <numFmt numFmtId="189" formatCode="#,##0,,_);\(#,##0,,\);&quot; - &quot;;@_)"/>
            </x14:dxf>
          </x14:cfRule>
          <xm:sqref>K32</xm:sqref>
        </x14:conditionalFormatting>
        <x14:conditionalFormatting xmlns:xm="http://schemas.microsoft.com/office/excel/2006/main">
          <x14:cfRule type="expression" priority="18" stopIfTrue="1" id="{931F4888-09A8-491D-A968-8E5CFBE587BD}">
            <xm:f>Report_DCF!$B$4="M USD"</xm:f>
            <x14:dxf>
              <numFmt numFmtId="189" formatCode="#,##0,,_);\(#,##0,,\);&quot; - &quot;;@_)"/>
            </x14:dxf>
          </x14:cfRule>
          <xm:sqref>F33</xm:sqref>
        </x14:conditionalFormatting>
        <x14:conditionalFormatting xmlns:xm="http://schemas.microsoft.com/office/excel/2006/main">
          <x14:cfRule type="expression" priority="17" stopIfTrue="1" id="{9D66F693-9224-43ED-AAE2-0591F6DD4847}">
            <xm:f>Report_DCF!$B$4="M USD"</xm:f>
            <x14:dxf>
              <numFmt numFmtId="189" formatCode="#,##0,,_);\(#,##0,,\);&quot; - &quot;;@_)"/>
            </x14:dxf>
          </x14:cfRule>
          <xm:sqref>G33</xm:sqref>
        </x14:conditionalFormatting>
        <x14:conditionalFormatting xmlns:xm="http://schemas.microsoft.com/office/excel/2006/main">
          <x14:cfRule type="expression" priority="16" stopIfTrue="1" id="{66286A55-6651-4C39-B651-665523A50668}">
            <xm:f>Report_DCF!$B$4="M USD"</xm:f>
            <x14:dxf>
              <numFmt numFmtId="189" formatCode="#,##0,,_);\(#,##0,,\);&quot; - &quot;;@_)"/>
            </x14:dxf>
          </x14:cfRule>
          <xm:sqref>H33</xm:sqref>
        </x14:conditionalFormatting>
        <x14:conditionalFormatting xmlns:xm="http://schemas.microsoft.com/office/excel/2006/main">
          <x14:cfRule type="expression" priority="15" stopIfTrue="1" id="{7F5CC916-9BD9-4F00-A75F-EFD416146CC6}">
            <xm:f>Report_DCF!$B$4="M USD"</xm:f>
            <x14:dxf>
              <numFmt numFmtId="189" formatCode="#,##0,,_);\(#,##0,,\);&quot; - &quot;;@_)"/>
            </x14:dxf>
          </x14:cfRule>
          <xm:sqref>I33</xm:sqref>
        </x14:conditionalFormatting>
        <x14:conditionalFormatting xmlns:xm="http://schemas.microsoft.com/office/excel/2006/main">
          <x14:cfRule type="expression" priority="14" stopIfTrue="1" id="{DA709F10-4522-4386-9619-52CB5E5EDC09}">
            <xm:f>Report_DCF!$B$4="M USD"</xm:f>
            <x14:dxf>
              <numFmt numFmtId="189" formatCode="#,##0,,_);\(#,##0,,\);&quot; - &quot;;@_)"/>
            </x14:dxf>
          </x14:cfRule>
          <xm:sqref>J33</xm:sqref>
        </x14:conditionalFormatting>
        <x14:conditionalFormatting xmlns:xm="http://schemas.microsoft.com/office/excel/2006/main">
          <x14:cfRule type="expression" priority="13" stopIfTrue="1" id="{D128192F-AD1C-48E9-9FF4-BE75EE820A1D}">
            <xm:f>Report_DCF!$B$4="M USD"</xm:f>
            <x14:dxf>
              <numFmt numFmtId="189" formatCode="#,##0,,_);\(#,##0,,\);&quot; - &quot;;@_)"/>
            </x14:dxf>
          </x14:cfRule>
          <xm:sqref>K33</xm:sqref>
        </x14:conditionalFormatting>
        <x14:conditionalFormatting xmlns:xm="http://schemas.microsoft.com/office/excel/2006/main">
          <x14:cfRule type="expression" priority="12" stopIfTrue="1" id="{BAA273A0-2D33-4332-B1F2-56159033F772}">
            <xm:f>Report_DCF!$B$4="M USD"</xm:f>
            <x14:dxf>
              <numFmt numFmtId="189" formatCode="#,##0,,_);\(#,##0,,\);&quot; - &quot;;@_)"/>
            </x14:dxf>
          </x14:cfRule>
          <xm:sqref>F34</xm:sqref>
        </x14:conditionalFormatting>
        <x14:conditionalFormatting xmlns:xm="http://schemas.microsoft.com/office/excel/2006/main">
          <x14:cfRule type="expression" priority="11" stopIfTrue="1" id="{515C3E9A-1994-42C6-A907-DAA07B4FC90E}">
            <xm:f>Report_DCF!$B$4="M USD"</xm:f>
            <x14:dxf>
              <numFmt numFmtId="189" formatCode="#,##0,,_);\(#,##0,,\);&quot; - &quot;;@_)"/>
            </x14:dxf>
          </x14:cfRule>
          <xm:sqref>G34</xm:sqref>
        </x14:conditionalFormatting>
        <x14:conditionalFormatting xmlns:xm="http://schemas.microsoft.com/office/excel/2006/main">
          <x14:cfRule type="expression" priority="10" stopIfTrue="1" id="{167056F6-58C7-4CAF-AD39-7D52C0F4B539}">
            <xm:f>Report_DCF!$B$4="M USD"</xm:f>
            <x14:dxf>
              <numFmt numFmtId="189" formatCode="#,##0,,_);\(#,##0,,\);&quot; - &quot;;@_)"/>
            </x14:dxf>
          </x14:cfRule>
          <xm:sqref>H34</xm:sqref>
        </x14:conditionalFormatting>
        <x14:conditionalFormatting xmlns:xm="http://schemas.microsoft.com/office/excel/2006/main">
          <x14:cfRule type="expression" priority="9" stopIfTrue="1" id="{33D0BD71-5FC6-438E-8216-43684836C596}">
            <xm:f>Report_DCF!$B$4="M USD"</xm:f>
            <x14:dxf>
              <numFmt numFmtId="189" formatCode="#,##0,,_);\(#,##0,,\);&quot; - &quot;;@_)"/>
            </x14:dxf>
          </x14:cfRule>
          <xm:sqref>I34</xm:sqref>
        </x14:conditionalFormatting>
        <x14:conditionalFormatting xmlns:xm="http://schemas.microsoft.com/office/excel/2006/main">
          <x14:cfRule type="expression" priority="8" stopIfTrue="1" id="{87A327A9-F35D-4973-947B-985C657B2BB8}">
            <xm:f>Report_DCF!$B$4="M USD"</xm:f>
            <x14:dxf>
              <numFmt numFmtId="189" formatCode="#,##0,,_);\(#,##0,,\);&quot; - &quot;;@_)"/>
            </x14:dxf>
          </x14:cfRule>
          <xm:sqref>J34</xm:sqref>
        </x14:conditionalFormatting>
        <x14:conditionalFormatting xmlns:xm="http://schemas.microsoft.com/office/excel/2006/main">
          <x14:cfRule type="expression" priority="7" stopIfTrue="1" id="{2AAB7D95-F33B-4919-B318-AA83EF8EAE1A}">
            <xm:f>Report_DCF!$B$4="M USD"</xm:f>
            <x14:dxf>
              <numFmt numFmtId="189" formatCode="#,##0,,_);\(#,##0,,\);&quot; - &quot;;@_)"/>
            </x14:dxf>
          </x14:cfRule>
          <xm:sqref>K34</xm:sqref>
        </x14:conditionalFormatting>
        <x14:conditionalFormatting xmlns:xm="http://schemas.microsoft.com/office/excel/2006/main">
          <x14:cfRule type="expression" priority="6" stopIfTrue="1" id="{D472D543-38B5-4028-A32E-EEEADA8A934C}">
            <xm:f>Report_DCF!$B$4="M USD"</xm:f>
            <x14:dxf>
              <numFmt numFmtId="189" formatCode="#,##0,,_);\(#,##0,,\);&quot; - &quot;;@_)"/>
            </x14:dxf>
          </x14:cfRule>
          <xm:sqref>F35</xm:sqref>
        </x14:conditionalFormatting>
        <x14:conditionalFormatting xmlns:xm="http://schemas.microsoft.com/office/excel/2006/main">
          <x14:cfRule type="expression" priority="5" stopIfTrue="1" id="{168B1028-2954-4AB6-BCA9-A94E00AFFCE2}">
            <xm:f>Report_DCF!$B$4="M USD"</xm:f>
            <x14:dxf>
              <numFmt numFmtId="189" formatCode="#,##0,,_);\(#,##0,,\);&quot; - &quot;;@_)"/>
            </x14:dxf>
          </x14:cfRule>
          <xm:sqref>G35</xm:sqref>
        </x14:conditionalFormatting>
        <x14:conditionalFormatting xmlns:xm="http://schemas.microsoft.com/office/excel/2006/main">
          <x14:cfRule type="expression" priority="4" stopIfTrue="1" id="{98DE4FD1-3430-44D7-874E-3A32A080427D}">
            <xm:f>Report_DCF!$B$4="M USD"</xm:f>
            <x14:dxf>
              <numFmt numFmtId="189" formatCode="#,##0,,_);\(#,##0,,\);&quot; - &quot;;@_)"/>
            </x14:dxf>
          </x14:cfRule>
          <xm:sqref>H35</xm:sqref>
        </x14:conditionalFormatting>
        <x14:conditionalFormatting xmlns:xm="http://schemas.microsoft.com/office/excel/2006/main">
          <x14:cfRule type="expression" priority="3" stopIfTrue="1" id="{2826E774-2558-4B4E-B569-F48BD60A4F50}">
            <xm:f>Report_DCF!$B$4="M USD"</xm:f>
            <x14:dxf>
              <numFmt numFmtId="189" formatCode="#,##0,,_);\(#,##0,,\);&quot; - &quot;;@_)"/>
            </x14:dxf>
          </x14:cfRule>
          <xm:sqref>I35</xm:sqref>
        </x14:conditionalFormatting>
        <x14:conditionalFormatting xmlns:xm="http://schemas.microsoft.com/office/excel/2006/main">
          <x14:cfRule type="expression" priority="2" stopIfTrue="1" id="{E5C6C955-E21C-4785-BD20-2B09D0E659DB}">
            <xm:f>Report_DCF!$B$4="M USD"</xm:f>
            <x14:dxf>
              <numFmt numFmtId="189" formatCode="#,##0,,_);\(#,##0,,\);&quot; - &quot;;@_)"/>
            </x14:dxf>
          </x14:cfRule>
          <xm:sqref>J35</xm:sqref>
        </x14:conditionalFormatting>
        <x14:conditionalFormatting xmlns:xm="http://schemas.microsoft.com/office/excel/2006/main">
          <x14:cfRule type="expression" priority="1" stopIfTrue="1" id="{DA63B933-9349-4879-BDFE-94529289C53A}">
            <xm:f>Report_DCF!$B$4="M USD"</xm:f>
            <x14:dxf>
              <numFmt numFmtId="189" formatCode="#,##0,,_);\(#,##0,,\);&quot; - &quot;;@_)"/>
            </x14:dxf>
          </x14:cfRule>
          <xm:sqref>K35</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8E56D-C332-45EE-B1A2-DFF2EEA0FB78}">
  <sheetPr codeName="Sheet3">
    <tabColor rgb="FF4B4B4B"/>
    <pageSetUpPr fitToPage="1"/>
  </sheetPr>
  <dimension ref="A1:J28"/>
  <sheetViews>
    <sheetView showGridLines="0" zoomScaleNormal="100" workbookViewId="0">
      <pane ySplit="1" topLeftCell="A2" activePane="bottomLeft" state="frozen"/>
      <selection pane="bottomLeft"/>
    </sheetView>
  </sheetViews>
  <sheetFormatPr defaultColWidth="14.125" defaultRowHeight="14.25" customHeight="1" x14ac:dyDescent="0.3"/>
  <cols>
    <col min="1" max="1" width="14.125" style="5"/>
    <col min="2" max="5" width="14.125" style="4"/>
    <col min="6" max="16384" width="14.125" style="5"/>
  </cols>
  <sheetData>
    <row r="1" spans="1:10" s="1" customFormat="1" ht="14.25" customHeight="1" x14ac:dyDescent="0.3">
      <c r="A1" s="1" t="s">
        <v>153</v>
      </c>
      <c r="B1" s="2"/>
      <c r="C1" s="2"/>
      <c r="D1" s="2"/>
      <c r="E1" s="2"/>
    </row>
    <row r="2" spans="1:10" ht="14.25" customHeight="1" x14ac:dyDescent="0.3">
      <c r="A2" s="3"/>
    </row>
    <row r="3" spans="1:10" ht="14.25" customHeight="1" x14ac:dyDescent="0.3">
      <c r="A3" s="4"/>
      <c r="H3" s="6"/>
    </row>
    <row r="4" spans="1:10" ht="14.25" customHeight="1" x14ac:dyDescent="0.3">
      <c r="A4" s="7" t="s">
        <v>70</v>
      </c>
      <c r="B4" s="7" t="s">
        <v>71</v>
      </c>
      <c r="C4" s="7" t="s">
        <v>72</v>
      </c>
      <c r="D4" s="7" t="s">
        <v>73</v>
      </c>
      <c r="E4" s="7" t="s">
        <v>74</v>
      </c>
      <c r="F4" s="34">
        <v>2023</v>
      </c>
      <c r="G4" s="34">
        <v>2024</v>
      </c>
      <c r="H4" s="33">
        <v>45838</v>
      </c>
      <c r="I4" s="7" t="s">
        <v>32</v>
      </c>
      <c r="J4" s="7" t="s">
        <v>75</v>
      </c>
    </row>
    <row r="5" spans="1:10" ht="14.25" customHeight="1" x14ac:dyDescent="0.3">
      <c r="A5" s="29" t="s">
        <v>76</v>
      </c>
      <c r="B5" s="29" t="s">
        <v>77</v>
      </c>
      <c r="C5" s="29" t="s">
        <v>78</v>
      </c>
      <c r="D5" s="29" t="s">
        <v>79</v>
      </c>
      <c r="E5" s="29"/>
      <c r="F5" s="35">
        <v>6917692</v>
      </c>
      <c r="G5" s="35">
        <v>6093467</v>
      </c>
      <c r="H5" s="35">
        <v>8179986</v>
      </c>
      <c r="I5" s="31" t="s">
        <v>0</v>
      </c>
      <c r="J5" s="32"/>
    </row>
    <row r="6" spans="1:10" ht="14.25" customHeight="1" x14ac:dyDescent="0.3">
      <c r="A6" s="29" t="s">
        <v>76</v>
      </c>
      <c r="B6" s="29" t="s">
        <v>77</v>
      </c>
      <c r="C6" s="29" t="s">
        <v>78</v>
      </c>
      <c r="D6" s="29" t="s">
        <v>80</v>
      </c>
      <c r="E6" s="29"/>
      <c r="F6" s="35">
        <v>19199229</v>
      </c>
      <c r="G6" s="35">
        <v>26833964</v>
      </c>
      <c r="H6" s="35">
        <v>20012390</v>
      </c>
      <c r="I6" s="31" t="s">
        <v>1</v>
      </c>
      <c r="J6" s="32"/>
    </row>
    <row r="7" spans="1:10" ht="14.25" customHeight="1" x14ac:dyDescent="0.3">
      <c r="A7" s="29" t="s">
        <v>76</v>
      </c>
      <c r="B7" s="29" t="s">
        <v>77</v>
      </c>
      <c r="C7" s="29" t="s">
        <v>78</v>
      </c>
      <c r="D7" s="29" t="s">
        <v>81</v>
      </c>
      <c r="E7" s="29"/>
      <c r="F7" s="35">
        <v>11000</v>
      </c>
      <c r="G7" s="35">
        <v>0</v>
      </c>
      <c r="H7" s="35">
        <v>0</v>
      </c>
      <c r="I7" s="31" t="s">
        <v>2</v>
      </c>
      <c r="J7" s="32"/>
    </row>
    <row r="8" spans="1:10" ht="14.25" customHeight="1" x14ac:dyDescent="0.3">
      <c r="A8" s="29" t="s">
        <v>76</v>
      </c>
      <c r="B8" s="29" t="s">
        <v>77</v>
      </c>
      <c r="C8" s="29" t="s">
        <v>78</v>
      </c>
      <c r="D8" s="29" t="s">
        <v>82</v>
      </c>
      <c r="E8" s="29"/>
      <c r="F8" s="35">
        <v>0</v>
      </c>
      <c r="G8" s="35">
        <v>0</v>
      </c>
      <c r="H8" s="35">
        <v>175208</v>
      </c>
      <c r="I8" s="31" t="s">
        <v>2</v>
      </c>
      <c r="J8" s="32"/>
    </row>
    <row r="9" spans="1:10" ht="14.25" customHeight="1" x14ac:dyDescent="0.3">
      <c r="A9" s="29" t="s">
        <v>76</v>
      </c>
      <c r="B9" s="29" t="s">
        <v>77</v>
      </c>
      <c r="C9" s="29" t="s">
        <v>78</v>
      </c>
      <c r="D9" s="29" t="s">
        <v>83</v>
      </c>
      <c r="E9" s="29"/>
      <c r="F9" s="35">
        <v>0</v>
      </c>
      <c r="G9" s="35">
        <v>0</v>
      </c>
      <c r="H9" s="35">
        <v>8000000</v>
      </c>
      <c r="I9" s="31" t="s">
        <v>0</v>
      </c>
      <c r="J9" s="32"/>
    </row>
    <row r="10" spans="1:10" ht="14.25" customHeight="1" x14ac:dyDescent="0.3">
      <c r="A10" s="29" t="s">
        <v>76</v>
      </c>
      <c r="B10" s="29" t="s">
        <v>77</v>
      </c>
      <c r="C10" s="29" t="s">
        <v>78</v>
      </c>
      <c r="D10" s="29" t="s">
        <v>84</v>
      </c>
      <c r="E10" s="29"/>
      <c r="F10" s="35">
        <v>0</v>
      </c>
      <c r="G10" s="35">
        <v>0</v>
      </c>
      <c r="H10" s="35">
        <v>10000000</v>
      </c>
      <c r="I10" s="31" t="s">
        <v>0</v>
      </c>
      <c r="J10" s="32"/>
    </row>
    <row r="11" spans="1:10" ht="14.25" customHeight="1" x14ac:dyDescent="0.3">
      <c r="A11" s="29" t="s">
        <v>76</v>
      </c>
      <c r="B11" s="29" t="s">
        <v>77</v>
      </c>
      <c r="C11" s="29" t="s">
        <v>78</v>
      </c>
      <c r="D11" s="29" t="s">
        <v>85</v>
      </c>
      <c r="E11" s="29"/>
      <c r="F11" s="35">
        <v>5620521</v>
      </c>
      <c r="G11" s="35">
        <v>5704825</v>
      </c>
      <c r="H11" s="35">
        <v>0</v>
      </c>
      <c r="I11" s="31" t="s">
        <v>2</v>
      </c>
      <c r="J11" s="32"/>
    </row>
    <row r="12" spans="1:10" ht="14.25" customHeight="1" x14ac:dyDescent="0.3">
      <c r="A12" s="29" t="s">
        <v>76</v>
      </c>
      <c r="B12" s="29" t="s">
        <v>77</v>
      </c>
      <c r="C12" s="29" t="s">
        <v>112</v>
      </c>
      <c r="D12" s="29" t="s">
        <v>87</v>
      </c>
      <c r="E12" s="29"/>
      <c r="F12" s="35">
        <v>5640062</v>
      </c>
      <c r="G12" s="35">
        <v>5031332</v>
      </c>
      <c r="H12" s="35">
        <v>2422232</v>
      </c>
      <c r="I12" s="31" t="s">
        <v>1</v>
      </c>
      <c r="J12" s="32"/>
    </row>
    <row r="13" spans="1:10" ht="14.25" customHeight="1" x14ac:dyDescent="0.3">
      <c r="A13" s="29" t="s">
        <v>76</v>
      </c>
      <c r="B13" s="29" t="s">
        <v>77</v>
      </c>
      <c r="C13" s="29" t="s">
        <v>86</v>
      </c>
      <c r="D13" s="29" t="s">
        <v>88</v>
      </c>
      <c r="E13" s="29"/>
      <c r="F13" s="35">
        <v>17147</v>
      </c>
      <c r="G13" s="35">
        <v>14051</v>
      </c>
      <c r="H13" s="35">
        <v>20563</v>
      </c>
      <c r="I13" s="31" t="s">
        <v>1</v>
      </c>
      <c r="J13" s="32"/>
    </row>
    <row r="14" spans="1:10" ht="14.25" customHeight="1" x14ac:dyDescent="0.3">
      <c r="A14" s="29" t="s">
        <v>76</v>
      </c>
      <c r="B14" s="29" t="s">
        <v>89</v>
      </c>
      <c r="C14" s="29" t="s">
        <v>113</v>
      </c>
      <c r="D14" s="29" t="s">
        <v>90</v>
      </c>
      <c r="E14" s="29"/>
      <c r="F14" s="35">
        <v>2544067</v>
      </c>
      <c r="G14" s="35">
        <v>2544067</v>
      </c>
      <c r="H14" s="35">
        <v>2544067</v>
      </c>
      <c r="I14" s="31" t="s">
        <v>3</v>
      </c>
      <c r="J14" s="32"/>
    </row>
    <row r="15" spans="1:10" ht="14.25" customHeight="1" x14ac:dyDescent="0.3">
      <c r="A15" s="29" t="s">
        <v>76</v>
      </c>
      <c r="B15" s="29" t="s">
        <v>89</v>
      </c>
      <c r="C15" s="29" t="s">
        <v>113</v>
      </c>
      <c r="D15" s="29" t="s">
        <v>91</v>
      </c>
      <c r="E15" s="29" t="s">
        <v>92</v>
      </c>
      <c r="F15" s="35">
        <v>27174134</v>
      </c>
      <c r="G15" s="35">
        <v>27174134</v>
      </c>
      <c r="H15" s="35">
        <v>27174134</v>
      </c>
      <c r="I15" s="31" t="s">
        <v>3</v>
      </c>
      <c r="J15" s="32"/>
    </row>
    <row r="16" spans="1:10" ht="14.25" customHeight="1" x14ac:dyDescent="0.3">
      <c r="A16" s="29" t="s">
        <v>76</v>
      </c>
      <c r="B16" s="29" t="s">
        <v>89</v>
      </c>
      <c r="C16" s="29" t="s">
        <v>113</v>
      </c>
      <c r="D16" s="29" t="s">
        <v>91</v>
      </c>
      <c r="E16" s="29" t="s">
        <v>93</v>
      </c>
      <c r="F16" s="35">
        <v>-5389028</v>
      </c>
      <c r="G16" s="35">
        <v>-6747734</v>
      </c>
      <c r="H16" s="35">
        <v>-7427088</v>
      </c>
      <c r="I16" s="31" t="s">
        <v>3</v>
      </c>
      <c r="J16" s="32"/>
    </row>
    <row r="17" spans="1:10" ht="14.25" customHeight="1" x14ac:dyDescent="0.3">
      <c r="A17" s="29" t="s">
        <v>76</v>
      </c>
      <c r="B17" s="29" t="s">
        <v>89</v>
      </c>
      <c r="C17" s="29" t="s">
        <v>113</v>
      </c>
      <c r="D17" s="29" t="s">
        <v>94</v>
      </c>
      <c r="E17" s="29" t="s">
        <v>95</v>
      </c>
      <c r="F17" s="35">
        <v>37395794</v>
      </c>
      <c r="G17" s="35">
        <v>37395794</v>
      </c>
      <c r="H17" s="35">
        <v>37395794</v>
      </c>
      <c r="I17" s="31" t="s">
        <v>3</v>
      </c>
      <c r="J17" s="32"/>
    </row>
    <row r="18" spans="1:10" ht="14.25" customHeight="1" x14ac:dyDescent="0.3">
      <c r="A18" s="29" t="s">
        <v>76</v>
      </c>
      <c r="B18" s="29" t="s">
        <v>89</v>
      </c>
      <c r="C18" s="29" t="s">
        <v>113</v>
      </c>
      <c r="D18" s="29" t="s">
        <v>94</v>
      </c>
      <c r="E18" s="29" t="s">
        <v>96</v>
      </c>
      <c r="F18" s="35">
        <v>-7415501</v>
      </c>
      <c r="G18" s="35">
        <v>-9285290</v>
      </c>
      <c r="H18" s="35">
        <v>-10220185</v>
      </c>
      <c r="I18" s="31" t="s">
        <v>3</v>
      </c>
      <c r="J18" s="32"/>
    </row>
    <row r="19" spans="1:10" ht="14.25" customHeight="1" x14ac:dyDescent="0.3">
      <c r="A19" s="29" t="s">
        <v>76</v>
      </c>
      <c r="B19" s="29" t="s">
        <v>89</v>
      </c>
      <c r="C19" s="29" t="s">
        <v>114</v>
      </c>
      <c r="D19" s="29" t="s">
        <v>97</v>
      </c>
      <c r="E19" s="29"/>
      <c r="F19" s="35">
        <v>3380178</v>
      </c>
      <c r="G19" s="35">
        <v>2979548</v>
      </c>
      <c r="H19" s="35">
        <v>2779233</v>
      </c>
      <c r="I19" s="31" t="s">
        <v>3</v>
      </c>
      <c r="J19" s="32"/>
    </row>
    <row r="20" spans="1:10" ht="14.25" customHeight="1" x14ac:dyDescent="0.3">
      <c r="A20" s="29" t="s">
        <v>76</v>
      </c>
      <c r="B20" s="29" t="s">
        <v>89</v>
      </c>
      <c r="C20" s="29" t="s">
        <v>115</v>
      </c>
      <c r="D20" s="29" t="s">
        <v>98</v>
      </c>
      <c r="E20" s="29"/>
      <c r="F20" s="35">
        <v>1146200</v>
      </c>
      <c r="G20" s="35">
        <v>1146200</v>
      </c>
      <c r="H20" s="35">
        <v>1146200</v>
      </c>
      <c r="I20" s="31" t="s">
        <v>2</v>
      </c>
      <c r="J20" s="32"/>
    </row>
    <row r="21" spans="1:10" ht="14.25" customHeight="1" x14ac:dyDescent="0.3">
      <c r="A21" s="29" t="s">
        <v>76</v>
      </c>
      <c r="B21" s="29" t="s">
        <v>89</v>
      </c>
      <c r="C21" s="29" t="s">
        <v>115</v>
      </c>
      <c r="D21" s="29" t="s">
        <v>99</v>
      </c>
      <c r="E21" s="29"/>
      <c r="F21" s="35">
        <v>654158</v>
      </c>
      <c r="G21" s="35">
        <v>527063</v>
      </c>
      <c r="H21" s="35">
        <v>527063</v>
      </c>
      <c r="I21" s="31" t="s">
        <v>2</v>
      </c>
      <c r="J21" s="32"/>
    </row>
    <row r="22" spans="1:10" ht="14.25" customHeight="1" x14ac:dyDescent="0.3">
      <c r="A22" s="29" t="s">
        <v>109</v>
      </c>
      <c r="B22" s="29" t="s">
        <v>101</v>
      </c>
      <c r="C22" s="29" t="s">
        <v>102</v>
      </c>
      <c r="D22" s="29"/>
      <c r="E22" s="29"/>
      <c r="F22" s="35">
        <v>452900</v>
      </c>
      <c r="G22" s="35">
        <v>436583</v>
      </c>
      <c r="H22" s="35">
        <v>657908</v>
      </c>
      <c r="I22" s="31" t="s">
        <v>1</v>
      </c>
      <c r="J22" s="32"/>
    </row>
    <row r="23" spans="1:10" ht="14.25" customHeight="1" x14ac:dyDescent="0.3">
      <c r="A23" s="29" t="s">
        <v>109</v>
      </c>
      <c r="B23" s="29" t="s">
        <v>101</v>
      </c>
      <c r="C23" s="29" t="s">
        <v>103</v>
      </c>
      <c r="D23" s="29"/>
      <c r="E23" s="29"/>
      <c r="F23" s="35">
        <v>17793</v>
      </c>
      <c r="G23" s="35">
        <v>18672</v>
      </c>
      <c r="H23" s="35">
        <v>20976</v>
      </c>
      <c r="I23" s="31" t="s">
        <v>2</v>
      </c>
      <c r="J23" s="32"/>
    </row>
    <row r="24" spans="1:10" ht="14.25" customHeight="1" x14ac:dyDescent="0.3">
      <c r="A24" s="29" t="s">
        <v>109</v>
      </c>
      <c r="B24" s="29" t="s">
        <v>101</v>
      </c>
      <c r="C24" s="29" t="s">
        <v>104</v>
      </c>
      <c r="D24" s="29"/>
      <c r="E24" s="29"/>
      <c r="F24" s="35">
        <v>1599047</v>
      </c>
      <c r="G24" s="35">
        <v>1665678</v>
      </c>
      <c r="H24" s="35">
        <v>1637413</v>
      </c>
      <c r="I24" s="31" t="s">
        <v>2</v>
      </c>
      <c r="J24" s="32"/>
    </row>
    <row r="25" spans="1:10" ht="14.25" customHeight="1" x14ac:dyDescent="0.3">
      <c r="A25" s="29" t="s">
        <v>109</v>
      </c>
      <c r="B25" s="29" t="s">
        <v>101</v>
      </c>
      <c r="C25" s="29" t="s">
        <v>105</v>
      </c>
      <c r="D25" s="29"/>
      <c r="E25" s="29"/>
      <c r="F25" s="35">
        <v>6024000</v>
      </c>
      <c r="G25" s="35">
        <v>6024000</v>
      </c>
      <c r="H25" s="35">
        <v>4024000</v>
      </c>
      <c r="I25" s="31" t="s">
        <v>4</v>
      </c>
      <c r="J25" s="32"/>
    </row>
    <row r="26" spans="1:10" ht="14.25" customHeight="1" x14ac:dyDescent="0.3">
      <c r="A26" s="29" t="s">
        <v>109</v>
      </c>
      <c r="B26" s="29" t="s">
        <v>106</v>
      </c>
      <c r="C26" s="29" t="s">
        <v>107</v>
      </c>
      <c r="D26" s="29"/>
      <c r="E26" s="29"/>
      <c r="F26" s="35">
        <v>459530</v>
      </c>
      <c r="G26" s="35">
        <v>656179</v>
      </c>
      <c r="H26" s="35">
        <v>656179</v>
      </c>
      <c r="I26" s="31" t="s">
        <v>2</v>
      </c>
      <c r="J26" s="32"/>
    </row>
    <row r="27" spans="1:10" ht="14.25" customHeight="1" x14ac:dyDescent="0.3">
      <c r="A27" s="29" t="s">
        <v>109</v>
      </c>
      <c r="B27" s="29" t="s">
        <v>106</v>
      </c>
      <c r="C27" s="29" t="s">
        <v>108</v>
      </c>
      <c r="D27" s="29"/>
      <c r="E27" s="29"/>
      <c r="F27" s="35">
        <v>10000000</v>
      </c>
      <c r="G27" s="35">
        <v>10000000</v>
      </c>
      <c r="H27" s="35">
        <v>10000000</v>
      </c>
      <c r="I27" s="31" t="s">
        <v>4</v>
      </c>
      <c r="J27" s="32"/>
    </row>
    <row r="28" spans="1:10" ht="14.25" customHeight="1" x14ac:dyDescent="0.3">
      <c r="A28" s="29" t="s">
        <v>110</v>
      </c>
      <c r="B28" s="29"/>
      <c r="C28" s="29"/>
      <c r="D28" s="29"/>
      <c r="E28" s="29"/>
      <c r="F28" s="35">
        <v>78342383</v>
      </c>
      <c r="G28" s="35">
        <v>80610309</v>
      </c>
      <c r="H28" s="35">
        <v>85733121</v>
      </c>
      <c r="I28" s="31" t="s">
        <v>8</v>
      </c>
      <c r="J28" s="32"/>
    </row>
  </sheetData>
  <sheetProtection formatCells="0" formatColumns="0" formatRows="0" insertRows="0" deleteRows="0"/>
  <phoneticPr fontId="1" type="noConversion"/>
  <pageMargins left="0.25" right="0.25" top="0.75" bottom="0.75" header="0.3" footer="0.3"/>
  <pageSetup paperSize="9" scale="44"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120" stopIfTrue="1" id="{CC4E1A69-4E00-4D89-AE74-9094CAFB3BE8}">
            <xm:f>Report_DCF!$B$4="M USD"</xm:f>
            <x14:dxf>
              <numFmt numFmtId="189" formatCode="#,##0,,_);\(#,##0,,\);&quot; - &quot;;@_)"/>
            </x14:dxf>
          </x14:cfRule>
          <xm:sqref>F5</xm:sqref>
        </x14:conditionalFormatting>
        <x14:conditionalFormatting xmlns:xm="http://schemas.microsoft.com/office/excel/2006/main">
          <x14:cfRule type="expression" priority="119" stopIfTrue="1" id="{AB04B6A9-28C1-43D2-8025-27D9B09CACD5}">
            <xm:f>Report_DCF!$B$4="M USD"</xm:f>
            <x14:dxf>
              <numFmt numFmtId="189" formatCode="#,##0,,_);\(#,##0,,\);&quot; - &quot;;@_)"/>
            </x14:dxf>
          </x14:cfRule>
          <xm:sqref>G5</xm:sqref>
        </x14:conditionalFormatting>
        <x14:conditionalFormatting xmlns:xm="http://schemas.microsoft.com/office/excel/2006/main">
          <x14:cfRule type="expression" priority="118" stopIfTrue="1" id="{0F3877A7-DB87-43E8-AF02-587A6039149B}">
            <xm:f>Report_DCF!$B$4="M USD"</xm:f>
            <x14:dxf>
              <numFmt numFmtId="189" formatCode="#,##0,,_);\(#,##0,,\);&quot; - &quot;;@_)"/>
            </x14:dxf>
          </x14:cfRule>
          <xm:sqref>H5</xm:sqref>
        </x14:conditionalFormatting>
        <x14:conditionalFormatting xmlns:xm="http://schemas.microsoft.com/office/excel/2006/main">
          <x14:cfRule type="expression" priority="117" stopIfTrue="1" id="{C4BF64BC-E5D6-4899-8C1B-530C183AF970}">
            <xm:f>Report_DCF!$B$4="M USD"</xm:f>
            <x14:dxf>
              <numFmt numFmtId="189" formatCode="#,##0,,_);\(#,##0,,\);&quot; - &quot;;@_)"/>
            </x14:dxf>
          </x14:cfRule>
          <xm:sqref>I5</xm:sqref>
        </x14:conditionalFormatting>
        <x14:conditionalFormatting xmlns:xm="http://schemas.microsoft.com/office/excel/2006/main">
          <x14:cfRule type="expression" priority="116" stopIfTrue="1" id="{FCA41FF4-B1D4-41E9-BFB1-B27FF16F84F6}">
            <xm:f>Report_DCF!$B$4="M USD"</xm:f>
            <x14:dxf>
              <numFmt numFmtId="189" formatCode="#,##0,,_);\(#,##0,,\);&quot; - &quot;;@_)"/>
            </x14:dxf>
          </x14:cfRule>
          <xm:sqref>J5</xm:sqref>
        </x14:conditionalFormatting>
        <x14:conditionalFormatting xmlns:xm="http://schemas.microsoft.com/office/excel/2006/main">
          <x14:cfRule type="expression" priority="115" stopIfTrue="1" id="{B23B073D-860D-4547-B9C2-B70D5A50BD7D}">
            <xm:f>Report_DCF!$B$4="M USD"</xm:f>
            <x14:dxf>
              <numFmt numFmtId="189" formatCode="#,##0,,_);\(#,##0,,\);&quot; - &quot;;@_)"/>
            </x14:dxf>
          </x14:cfRule>
          <xm:sqref>F6</xm:sqref>
        </x14:conditionalFormatting>
        <x14:conditionalFormatting xmlns:xm="http://schemas.microsoft.com/office/excel/2006/main">
          <x14:cfRule type="expression" priority="114" stopIfTrue="1" id="{53343B40-430E-4EC3-84D2-474CFF2202D4}">
            <xm:f>Report_DCF!$B$4="M USD"</xm:f>
            <x14:dxf>
              <numFmt numFmtId="189" formatCode="#,##0,,_);\(#,##0,,\);&quot; - &quot;;@_)"/>
            </x14:dxf>
          </x14:cfRule>
          <xm:sqref>G6</xm:sqref>
        </x14:conditionalFormatting>
        <x14:conditionalFormatting xmlns:xm="http://schemas.microsoft.com/office/excel/2006/main">
          <x14:cfRule type="expression" priority="113" stopIfTrue="1" id="{883CE201-3C88-47F2-A8DB-2BCF35ED2A05}">
            <xm:f>Report_DCF!$B$4="M USD"</xm:f>
            <x14:dxf>
              <numFmt numFmtId="189" formatCode="#,##0,,_);\(#,##0,,\);&quot; - &quot;;@_)"/>
            </x14:dxf>
          </x14:cfRule>
          <xm:sqref>H6</xm:sqref>
        </x14:conditionalFormatting>
        <x14:conditionalFormatting xmlns:xm="http://schemas.microsoft.com/office/excel/2006/main">
          <x14:cfRule type="expression" priority="112" stopIfTrue="1" id="{126C67F5-A8DD-4795-B651-030EEB68D2CB}">
            <xm:f>Report_DCF!$B$4="M USD"</xm:f>
            <x14:dxf>
              <numFmt numFmtId="189" formatCode="#,##0,,_);\(#,##0,,\);&quot; - &quot;;@_)"/>
            </x14:dxf>
          </x14:cfRule>
          <xm:sqref>I6</xm:sqref>
        </x14:conditionalFormatting>
        <x14:conditionalFormatting xmlns:xm="http://schemas.microsoft.com/office/excel/2006/main">
          <x14:cfRule type="expression" priority="111" stopIfTrue="1" id="{90411436-C162-4E2D-AE71-947A56BBB858}">
            <xm:f>Report_DCF!$B$4="M USD"</xm:f>
            <x14:dxf>
              <numFmt numFmtId="189" formatCode="#,##0,,_);\(#,##0,,\);&quot; - &quot;;@_)"/>
            </x14:dxf>
          </x14:cfRule>
          <xm:sqref>J6</xm:sqref>
        </x14:conditionalFormatting>
        <x14:conditionalFormatting xmlns:xm="http://schemas.microsoft.com/office/excel/2006/main">
          <x14:cfRule type="expression" priority="110" stopIfTrue="1" id="{530AC827-CD18-4999-83A9-4C14A6B87D47}">
            <xm:f>Report_DCF!$B$4="M USD"</xm:f>
            <x14:dxf>
              <numFmt numFmtId="189" formatCode="#,##0,,_);\(#,##0,,\);&quot; - &quot;;@_)"/>
            </x14:dxf>
          </x14:cfRule>
          <xm:sqref>F7</xm:sqref>
        </x14:conditionalFormatting>
        <x14:conditionalFormatting xmlns:xm="http://schemas.microsoft.com/office/excel/2006/main">
          <x14:cfRule type="expression" priority="109" stopIfTrue="1" id="{CC0C1A30-9674-48D3-9A7A-DF36E7C7E0B4}">
            <xm:f>Report_DCF!$B$4="M USD"</xm:f>
            <x14:dxf>
              <numFmt numFmtId="189" formatCode="#,##0,,_);\(#,##0,,\);&quot; - &quot;;@_)"/>
            </x14:dxf>
          </x14:cfRule>
          <xm:sqref>G7</xm:sqref>
        </x14:conditionalFormatting>
        <x14:conditionalFormatting xmlns:xm="http://schemas.microsoft.com/office/excel/2006/main">
          <x14:cfRule type="expression" priority="108" stopIfTrue="1" id="{3550D54E-47B3-4912-8E0E-3927A891E336}">
            <xm:f>Report_DCF!$B$4="M USD"</xm:f>
            <x14:dxf>
              <numFmt numFmtId="189" formatCode="#,##0,,_);\(#,##0,,\);&quot; - &quot;;@_)"/>
            </x14:dxf>
          </x14:cfRule>
          <xm:sqref>H7</xm:sqref>
        </x14:conditionalFormatting>
        <x14:conditionalFormatting xmlns:xm="http://schemas.microsoft.com/office/excel/2006/main">
          <x14:cfRule type="expression" priority="107" stopIfTrue="1" id="{22EF5540-8FF4-44F5-8274-902D991E3088}">
            <xm:f>Report_DCF!$B$4="M USD"</xm:f>
            <x14:dxf>
              <numFmt numFmtId="189" formatCode="#,##0,,_);\(#,##0,,\);&quot; - &quot;;@_)"/>
            </x14:dxf>
          </x14:cfRule>
          <xm:sqref>I7</xm:sqref>
        </x14:conditionalFormatting>
        <x14:conditionalFormatting xmlns:xm="http://schemas.microsoft.com/office/excel/2006/main">
          <x14:cfRule type="expression" priority="106" stopIfTrue="1" id="{EF02150F-F58E-4EE1-A3BB-DF547EBFFF4D}">
            <xm:f>Report_DCF!$B$4="M USD"</xm:f>
            <x14:dxf>
              <numFmt numFmtId="189" formatCode="#,##0,,_);\(#,##0,,\);&quot; - &quot;;@_)"/>
            </x14:dxf>
          </x14:cfRule>
          <xm:sqref>J7</xm:sqref>
        </x14:conditionalFormatting>
        <x14:conditionalFormatting xmlns:xm="http://schemas.microsoft.com/office/excel/2006/main">
          <x14:cfRule type="expression" priority="105" stopIfTrue="1" id="{58A3873F-0EE3-46C5-B9AD-2089862A9D05}">
            <xm:f>Report_DCF!$B$4="M USD"</xm:f>
            <x14:dxf>
              <numFmt numFmtId="189" formatCode="#,##0,,_);\(#,##0,,\);&quot; - &quot;;@_)"/>
            </x14:dxf>
          </x14:cfRule>
          <xm:sqref>F8</xm:sqref>
        </x14:conditionalFormatting>
        <x14:conditionalFormatting xmlns:xm="http://schemas.microsoft.com/office/excel/2006/main">
          <x14:cfRule type="expression" priority="104" stopIfTrue="1" id="{53566A45-5A62-4602-9835-BC33894714B8}">
            <xm:f>Report_DCF!$B$4="M USD"</xm:f>
            <x14:dxf>
              <numFmt numFmtId="189" formatCode="#,##0,,_);\(#,##0,,\);&quot; - &quot;;@_)"/>
            </x14:dxf>
          </x14:cfRule>
          <xm:sqref>G8</xm:sqref>
        </x14:conditionalFormatting>
        <x14:conditionalFormatting xmlns:xm="http://schemas.microsoft.com/office/excel/2006/main">
          <x14:cfRule type="expression" priority="103" stopIfTrue="1" id="{CA696A54-787C-43DD-A822-CECD269262D4}">
            <xm:f>Report_DCF!$B$4="M USD"</xm:f>
            <x14:dxf>
              <numFmt numFmtId="189" formatCode="#,##0,,_);\(#,##0,,\);&quot; - &quot;;@_)"/>
            </x14:dxf>
          </x14:cfRule>
          <xm:sqref>H8</xm:sqref>
        </x14:conditionalFormatting>
        <x14:conditionalFormatting xmlns:xm="http://schemas.microsoft.com/office/excel/2006/main">
          <x14:cfRule type="expression" priority="102" stopIfTrue="1" id="{E5C8808A-8016-4AE0-A11C-6A19A50EC379}">
            <xm:f>Report_DCF!$B$4="M USD"</xm:f>
            <x14:dxf>
              <numFmt numFmtId="189" formatCode="#,##0,,_);\(#,##0,,\);&quot; - &quot;;@_)"/>
            </x14:dxf>
          </x14:cfRule>
          <xm:sqref>I8</xm:sqref>
        </x14:conditionalFormatting>
        <x14:conditionalFormatting xmlns:xm="http://schemas.microsoft.com/office/excel/2006/main">
          <x14:cfRule type="expression" priority="101" stopIfTrue="1" id="{0A2590B0-7381-4DAA-B327-74D4B3934EB0}">
            <xm:f>Report_DCF!$B$4="M USD"</xm:f>
            <x14:dxf>
              <numFmt numFmtId="189" formatCode="#,##0,,_);\(#,##0,,\);&quot; - &quot;;@_)"/>
            </x14:dxf>
          </x14:cfRule>
          <xm:sqref>J8</xm:sqref>
        </x14:conditionalFormatting>
        <x14:conditionalFormatting xmlns:xm="http://schemas.microsoft.com/office/excel/2006/main">
          <x14:cfRule type="expression" priority="100" stopIfTrue="1" id="{339BDFFC-42E3-4E70-B4B8-0E4D6F6434F2}">
            <xm:f>Report_DCF!$B$4="M USD"</xm:f>
            <x14:dxf>
              <numFmt numFmtId="189" formatCode="#,##0,,_);\(#,##0,,\);&quot; - &quot;;@_)"/>
            </x14:dxf>
          </x14:cfRule>
          <xm:sqref>F9</xm:sqref>
        </x14:conditionalFormatting>
        <x14:conditionalFormatting xmlns:xm="http://schemas.microsoft.com/office/excel/2006/main">
          <x14:cfRule type="expression" priority="99" stopIfTrue="1" id="{45B196B5-A82C-4E6D-858B-BCB119C2009D}">
            <xm:f>Report_DCF!$B$4="M USD"</xm:f>
            <x14:dxf>
              <numFmt numFmtId="189" formatCode="#,##0,,_);\(#,##0,,\);&quot; - &quot;;@_)"/>
            </x14:dxf>
          </x14:cfRule>
          <xm:sqref>G9</xm:sqref>
        </x14:conditionalFormatting>
        <x14:conditionalFormatting xmlns:xm="http://schemas.microsoft.com/office/excel/2006/main">
          <x14:cfRule type="expression" priority="98" stopIfTrue="1" id="{9A07B17F-30E5-4516-A808-1A9C79A3B6EB}">
            <xm:f>Report_DCF!$B$4="M USD"</xm:f>
            <x14:dxf>
              <numFmt numFmtId="189" formatCode="#,##0,,_);\(#,##0,,\);&quot; - &quot;;@_)"/>
            </x14:dxf>
          </x14:cfRule>
          <xm:sqref>H9</xm:sqref>
        </x14:conditionalFormatting>
        <x14:conditionalFormatting xmlns:xm="http://schemas.microsoft.com/office/excel/2006/main">
          <x14:cfRule type="expression" priority="97" stopIfTrue="1" id="{4BFCBED4-6CC1-41F8-B4D0-C3C9D42B20FF}">
            <xm:f>Report_DCF!$B$4="M USD"</xm:f>
            <x14:dxf>
              <numFmt numFmtId="189" formatCode="#,##0,,_);\(#,##0,,\);&quot; - &quot;;@_)"/>
            </x14:dxf>
          </x14:cfRule>
          <xm:sqref>I9</xm:sqref>
        </x14:conditionalFormatting>
        <x14:conditionalFormatting xmlns:xm="http://schemas.microsoft.com/office/excel/2006/main">
          <x14:cfRule type="expression" priority="96" stopIfTrue="1" id="{1FD9A678-882A-475D-A446-D004C2F5110F}">
            <xm:f>Report_DCF!$B$4="M USD"</xm:f>
            <x14:dxf>
              <numFmt numFmtId="189" formatCode="#,##0,,_);\(#,##0,,\);&quot; - &quot;;@_)"/>
            </x14:dxf>
          </x14:cfRule>
          <xm:sqref>J9</xm:sqref>
        </x14:conditionalFormatting>
        <x14:conditionalFormatting xmlns:xm="http://schemas.microsoft.com/office/excel/2006/main">
          <x14:cfRule type="expression" priority="95" stopIfTrue="1" id="{6B246E03-1F1F-43B9-9377-FFEF6B0BFD21}">
            <xm:f>Report_DCF!$B$4="M USD"</xm:f>
            <x14:dxf>
              <numFmt numFmtId="189" formatCode="#,##0,,_);\(#,##0,,\);&quot; - &quot;;@_)"/>
            </x14:dxf>
          </x14:cfRule>
          <xm:sqref>F10</xm:sqref>
        </x14:conditionalFormatting>
        <x14:conditionalFormatting xmlns:xm="http://schemas.microsoft.com/office/excel/2006/main">
          <x14:cfRule type="expression" priority="94" stopIfTrue="1" id="{7B79C725-8903-458C-949E-39221F5AED7E}">
            <xm:f>Report_DCF!$B$4="M USD"</xm:f>
            <x14:dxf>
              <numFmt numFmtId="189" formatCode="#,##0,,_);\(#,##0,,\);&quot; - &quot;;@_)"/>
            </x14:dxf>
          </x14:cfRule>
          <xm:sqref>G10</xm:sqref>
        </x14:conditionalFormatting>
        <x14:conditionalFormatting xmlns:xm="http://schemas.microsoft.com/office/excel/2006/main">
          <x14:cfRule type="expression" priority="93" stopIfTrue="1" id="{F7DC7243-212B-4E1C-A541-A770BBE283F3}">
            <xm:f>Report_DCF!$B$4="M USD"</xm:f>
            <x14:dxf>
              <numFmt numFmtId="189" formatCode="#,##0,,_);\(#,##0,,\);&quot; - &quot;;@_)"/>
            </x14:dxf>
          </x14:cfRule>
          <xm:sqref>H10</xm:sqref>
        </x14:conditionalFormatting>
        <x14:conditionalFormatting xmlns:xm="http://schemas.microsoft.com/office/excel/2006/main">
          <x14:cfRule type="expression" priority="92" stopIfTrue="1" id="{B4DE5659-B339-4B4F-A400-50A02A95208F}">
            <xm:f>Report_DCF!$B$4="M USD"</xm:f>
            <x14:dxf>
              <numFmt numFmtId="189" formatCode="#,##0,,_);\(#,##0,,\);&quot; - &quot;;@_)"/>
            </x14:dxf>
          </x14:cfRule>
          <xm:sqref>I10</xm:sqref>
        </x14:conditionalFormatting>
        <x14:conditionalFormatting xmlns:xm="http://schemas.microsoft.com/office/excel/2006/main">
          <x14:cfRule type="expression" priority="91" stopIfTrue="1" id="{BBCA5133-A3C9-4BEA-A5B0-040E6B1C0BB7}">
            <xm:f>Report_DCF!$B$4="M USD"</xm:f>
            <x14:dxf>
              <numFmt numFmtId="189" formatCode="#,##0,,_);\(#,##0,,\);&quot; - &quot;;@_)"/>
            </x14:dxf>
          </x14:cfRule>
          <xm:sqref>J10</xm:sqref>
        </x14:conditionalFormatting>
        <x14:conditionalFormatting xmlns:xm="http://schemas.microsoft.com/office/excel/2006/main">
          <x14:cfRule type="expression" priority="90" stopIfTrue="1" id="{AF85B179-F9C9-4279-AECC-F74EEEA0A98E}">
            <xm:f>Report_DCF!$B$4="M USD"</xm:f>
            <x14:dxf>
              <numFmt numFmtId="189" formatCode="#,##0,,_);\(#,##0,,\);&quot; - &quot;;@_)"/>
            </x14:dxf>
          </x14:cfRule>
          <xm:sqref>F11</xm:sqref>
        </x14:conditionalFormatting>
        <x14:conditionalFormatting xmlns:xm="http://schemas.microsoft.com/office/excel/2006/main">
          <x14:cfRule type="expression" priority="89" stopIfTrue="1" id="{351634A0-8F91-45F6-B06A-65B13E3F5A8B}">
            <xm:f>Report_DCF!$B$4="M USD"</xm:f>
            <x14:dxf>
              <numFmt numFmtId="189" formatCode="#,##0,,_);\(#,##0,,\);&quot; - &quot;;@_)"/>
            </x14:dxf>
          </x14:cfRule>
          <xm:sqref>G11</xm:sqref>
        </x14:conditionalFormatting>
        <x14:conditionalFormatting xmlns:xm="http://schemas.microsoft.com/office/excel/2006/main">
          <x14:cfRule type="expression" priority="88" stopIfTrue="1" id="{649F1E75-8530-4AF7-A467-CA481D3DCD0A}">
            <xm:f>Report_DCF!$B$4="M USD"</xm:f>
            <x14:dxf>
              <numFmt numFmtId="189" formatCode="#,##0,,_);\(#,##0,,\);&quot; - &quot;;@_)"/>
            </x14:dxf>
          </x14:cfRule>
          <xm:sqref>H11</xm:sqref>
        </x14:conditionalFormatting>
        <x14:conditionalFormatting xmlns:xm="http://schemas.microsoft.com/office/excel/2006/main">
          <x14:cfRule type="expression" priority="87" stopIfTrue="1" id="{77D9EF6C-FDFB-43AC-A01A-CB6090171057}">
            <xm:f>Report_DCF!$B$4="M USD"</xm:f>
            <x14:dxf>
              <numFmt numFmtId="189" formatCode="#,##0,,_);\(#,##0,,\);&quot; - &quot;;@_)"/>
            </x14:dxf>
          </x14:cfRule>
          <xm:sqref>I11</xm:sqref>
        </x14:conditionalFormatting>
        <x14:conditionalFormatting xmlns:xm="http://schemas.microsoft.com/office/excel/2006/main">
          <x14:cfRule type="expression" priority="86" stopIfTrue="1" id="{73B5F2B8-084F-4F8C-9EBF-317C2F6580D2}">
            <xm:f>Report_DCF!$B$4="M USD"</xm:f>
            <x14:dxf>
              <numFmt numFmtId="189" formatCode="#,##0,,_);\(#,##0,,\);&quot; - &quot;;@_)"/>
            </x14:dxf>
          </x14:cfRule>
          <xm:sqref>J11</xm:sqref>
        </x14:conditionalFormatting>
        <x14:conditionalFormatting xmlns:xm="http://schemas.microsoft.com/office/excel/2006/main">
          <x14:cfRule type="expression" priority="85" stopIfTrue="1" id="{4F80D2ED-D09F-459B-BC72-23135F934A72}">
            <xm:f>Report_DCF!$B$4="M USD"</xm:f>
            <x14:dxf>
              <numFmt numFmtId="189" formatCode="#,##0,,_);\(#,##0,,\);&quot; - &quot;;@_)"/>
            </x14:dxf>
          </x14:cfRule>
          <xm:sqref>F12</xm:sqref>
        </x14:conditionalFormatting>
        <x14:conditionalFormatting xmlns:xm="http://schemas.microsoft.com/office/excel/2006/main">
          <x14:cfRule type="expression" priority="84" stopIfTrue="1" id="{184A4FCD-9A82-4A05-A777-88403913139D}">
            <xm:f>Report_DCF!$B$4="M USD"</xm:f>
            <x14:dxf>
              <numFmt numFmtId="189" formatCode="#,##0,,_);\(#,##0,,\);&quot; - &quot;;@_)"/>
            </x14:dxf>
          </x14:cfRule>
          <xm:sqref>G12</xm:sqref>
        </x14:conditionalFormatting>
        <x14:conditionalFormatting xmlns:xm="http://schemas.microsoft.com/office/excel/2006/main">
          <x14:cfRule type="expression" priority="83" stopIfTrue="1" id="{54C1D37A-B01A-4E11-B260-1868E8CEFD60}">
            <xm:f>Report_DCF!$B$4="M USD"</xm:f>
            <x14:dxf>
              <numFmt numFmtId="189" formatCode="#,##0,,_);\(#,##0,,\);&quot; - &quot;;@_)"/>
            </x14:dxf>
          </x14:cfRule>
          <xm:sqref>H12</xm:sqref>
        </x14:conditionalFormatting>
        <x14:conditionalFormatting xmlns:xm="http://schemas.microsoft.com/office/excel/2006/main">
          <x14:cfRule type="expression" priority="82" stopIfTrue="1" id="{75378A81-8E8A-4BFE-90C5-F768AF8430F5}">
            <xm:f>Report_DCF!$B$4="M USD"</xm:f>
            <x14:dxf>
              <numFmt numFmtId="189" formatCode="#,##0,,_);\(#,##0,,\);&quot; - &quot;;@_)"/>
            </x14:dxf>
          </x14:cfRule>
          <xm:sqref>I12</xm:sqref>
        </x14:conditionalFormatting>
        <x14:conditionalFormatting xmlns:xm="http://schemas.microsoft.com/office/excel/2006/main">
          <x14:cfRule type="expression" priority="81" stopIfTrue="1" id="{36944A76-3FD0-49E6-88D3-091CADAE3675}">
            <xm:f>Report_DCF!$B$4="M USD"</xm:f>
            <x14:dxf>
              <numFmt numFmtId="189" formatCode="#,##0,,_);\(#,##0,,\);&quot; - &quot;;@_)"/>
            </x14:dxf>
          </x14:cfRule>
          <xm:sqref>J12</xm:sqref>
        </x14:conditionalFormatting>
        <x14:conditionalFormatting xmlns:xm="http://schemas.microsoft.com/office/excel/2006/main">
          <x14:cfRule type="expression" priority="80" stopIfTrue="1" id="{D45736AA-68FC-43D8-9282-6937AB44DD44}">
            <xm:f>Report_DCF!$B$4="M USD"</xm:f>
            <x14:dxf>
              <numFmt numFmtId="189" formatCode="#,##0,,_);\(#,##0,,\);&quot; - &quot;;@_)"/>
            </x14:dxf>
          </x14:cfRule>
          <xm:sqref>F13</xm:sqref>
        </x14:conditionalFormatting>
        <x14:conditionalFormatting xmlns:xm="http://schemas.microsoft.com/office/excel/2006/main">
          <x14:cfRule type="expression" priority="79" stopIfTrue="1" id="{6187BE7C-DD14-4A26-BB83-B19C21BFED7D}">
            <xm:f>Report_DCF!$B$4="M USD"</xm:f>
            <x14:dxf>
              <numFmt numFmtId="189" formatCode="#,##0,,_);\(#,##0,,\);&quot; - &quot;;@_)"/>
            </x14:dxf>
          </x14:cfRule>
          <xm:sqref>G13</xm:sqref>
        </x14:conditionalFormatting>
        <x14:conditionalFormatting xmlns:xm="http://schemas.microsoft.com/office/excel/2006/main">
          <x14:cfRule type="expression" priority="78" stopIfTrue="1" id="{55C041D3-C9D6-4455-B5CD-E5C81C87D820}">
            <xm:f>Report_DCF!$B$4="M USD"</xm:f>
            <x14:dxf>
              <numFmt numFmtId="189" formatCode="#,##0,,_);\(#,##0,,\);&quot; - &quot;;@_)"/>
            </x14:dxf>
          </x14:cfRule>
          <xm:sqref>H13</xm:sqref>
        </x14:conditionalFormatting>
        <x14:conditionalFormatting xmlns:xm="http://schemas.microsoft.com/office/excel/2006/main">
          <x14:cfRule type="expression" priority="77" stopIfTrue="1" id="{7575C5AE-2363-4B3E-ADC7-A70437CCD1A9}">
            <xm:f>Report_DCF!$B$4="M USD"</xm:f>
            <x14:dxf>
              <numFmt numFmtId="189" formatCode="#,##0,,_);\(#,##0,,\);&quot; - &quot;;@_)"/>
            </x14:dxf>
          </x14:cfRule>
          <xm:sqref>I13</xm:sqref>
        </x14:conditionalFormatting>
        <x14:conditionalFormatting xmlns:xm="http://schemas.microsoft.com/office/excel/2006/main">
          <x14:cfRule type="expression" priority="76" stopIfTrue="1" id="{121497BC-D137-4BBE-A1EA-4BCAE2B27B9C}">
            <xm:f>Report_DCF!$B$4="M USD"</xm:f>
            <x14:dxf>
              <numFmt numFmtId="189" formatCode="#,##0,,_);\(#,##0,,\);&quot; - &quot;;@_)"/>
            </x14:dxf>
          </x14:cfRule>
          <xm:sqref>J13</xm:sqref>
        </x14:conditionalFormatting>
        <x14:conditionalFormatting xmlns:xm="http://schemas.microsoft.com/office/excel/2006/main">
          <x14:cfRule type="expression" priority="75" stopIfTrue="1" id="{8933CE2C-DCA3-404A-A947-A6C1BB0F91F2}">
            <xm:f>Report_DCF!$B$4="M USD"</xm:f>
            <x14:dxf>
              <numFmt numFmtId="189" formatCode="#,##0,,_);\(#,##0,,\);&quot; - &quot;;@_)"/>
            </x14:dxf>
          </x14:cfRule>
          <xm:sqref>F14</xm:sqref>
        </x14:conditionalFormatting>
        <x14:conditionalFormatting xmlns:xm="http://schemas.microsoft.com/office/excel/2006/main">
          <x14:cfRule type="expression" priority="74" stopIfTrue="1" id="{C4780AC5-EACA-431F-845B-49D24EC09304}">
            <xm:f>Report_DCF!$B$4="M USD"</xm:f>
            <x14:dxf>
              <numFmt numFmtId="189" formatCode="#,##0,,_);\(#,##0,,\);&quot; - &quot;;@_)"/>
            </x14:dxf>
          </x14:cfRule>
          <xm:sqref>G14</xm:sqref>
        </x14:conditionalFormatting>
        <x14:conditionalFormatting xmlns:xm="http://schemas.microsoft.com/office/excel/2006/main">
          <x14:cfRule type="expression" priority="73" stopIfTrue="1" id="{628949E2-3B51-470B-9ED4-9B17F3C7A64D}">
            <xm:f>Report_DCF!$B$4="M USD"</xm:f>
            <x14:dxf>
              <numFmt numFmtId="189" formatCode="#,##0,,_);\(#,##0,,\);&quot; - &quot;;@_)"/>
            </x14:dxf>
          </x14:cfRule>
          <xm:sqref>H14</xm:sqref>
        </x14:conditionalFormatting>
        <x14:conditionalFormatting xmlns:xm="http://schemas.microsoft.com/office/excel/2006/main">
          <x14:cfRule type="expression" priority="72" stopIfTrue="1" id="{1214BF56-4787-45BF-B5CC-15B903FC3703}">
            <xm:f>Report_DCF!$B$4="M USD"</xm:f>
            <x14:dxf>
              <numFmt numFmtId="189" formatCode="#,##0,,_);\(#,##0,,\);&quot; - &quot;;@_)"/>
            </x14:dxf>
          </x14:cfRule>
          <xm:sqref>I14</xm:sqref>
        </x14:conditionalFormatting>
        <x14:conditionalFormatting xmlns:xm="http://schemas.microsoft.com/office/excel/2006/main">
          <x14:cfRule type="expression" priority="71" stopIfTrue="1" id="{484187A0-976B-49C2-AC41-1423E7E747FA}">
            <xm:f>Report_DCF!$B$4="M USD"</xm:f>
            <x14:dxf>
              <numFmt numFmtId="189" formatCode="#,##0,,_);\(#,##0,,\);&quot; - &quot;;@_)"/>
            </x14:dxf>
          </x14:cfRule>
          <xm:sqref>J14</xm:sqref>
        </x14:conditionalFormatting>
        <x14:conditionalFormatting xmlns:xm="http://schemas.microsoft.com/office/excel/2006/main">
          <x14:cfRule type="expression" priority="70" stopIfTrue="1" id="{A48B6FF9-E3C2-4C22-9ADC-F98BF034DEEB}">
            <xm:f>Report_DCF!$B$4="M USD"</xm:f>
            <x14:dxf>
              <numFmt numFmtId="189" formatCode="#,##0,,_);\(#,##0,,\);&quot; - &quot;;@_)"/>
            </x14:dxf>
          </x14:cfRule>
          <xm:sqref>F15</xm:sqref>
        </x14:conditionalFormatting>
        <x14:conditionalFormatting xmlns:xm="http://schemas.microsoft.com/office/excel/2006/main">
          <x14:cfRule type="expression" priority="69" stopIfTrue="1" id="{391A9452-F353-4A19-AC32-7BBDEFD39525}">
            <xm:f>Report_DCF!$B$4="M USD"</xm:f>
            <x14:dxf>
              <numFmt numFmtId="189" formatCode="#,##0,,_);\(#,##0,,\);&quot; - &quot;;@_)"/>
            </x14:dxf>
          </x14:cfRule>
          <xm:sqref>G15</xm:sqref>
        </x14:conditionalFormatting>
        <x14:conditionalFormatting xmlns:xm="http://schemas.microsoft.com/office/excel/2006/main">
          <x14:cfRule type="expression" priority="68" stopIfTrue="1" id="{AFB495AB-8CA7-477D-A87A-4D62C022823F}">
            <xm:f>Report_DCF!$B$4="M USD"</xm:f>
            <x14:dxf>
              <numFmt numFmtId="189" formatCode="#,##0,,_);\(#,##0,,\);&quot; - &quot;;@_)"/>
            </x14:dxf>
          </x14:cfRule>
          <xm:sqref>H15</xm:sqref>
        </x14:conditionalFormatting>
        <x14:conditionalFormatting xmlns:xm="http://schemas.microsoft.com/office/excel/2006/main">
          <x14:cfRule type="expression" priority="67" stopIfTrue="1" id="{D8D75015-F2A3-4B96-AA88-58E154AD7370}">
            <xm:f>Report_DCF!$B$4="M USD"</xm:f>
            <x14:dxf>
              <numFmt numFmtId="189" formatCode="#,##0,,_);\(#,##0,,\);&quot; - &quot;;@_)"/>
            </x14:dxf>
          </x14:cfRule>
          <xm:sqref>I15</xm:sqref>
        </x14:conditionalFormatting>
        <x14:conditionalFormatting xmlns:xm="http://schemas.microsoft.com/office/excel/2006/main">
          <x14:cfRule type="expression" priority="66" stopIfTrue="1" id="{D91D8CD6-D9B8-48EE-84E5-65315991DD52}">
            <xm:f>Report_DCF!$B$4="M USD"</xm:f>
            <x14:dxf>
              <numFmt numFmtId="189" formatCode="#,##0,,_);\(#,##0,,\);&quot; - &quot;;@_)"/>
            </x14:dxf>
          </x14:cfRule>
          <xm:sqref>J15</xm:sqref>
        </x14:conditionalFormatting>
        <x14:conditionalFormatting xmlns:xm="http://schemas.microsoft.com/office/excel/2006/main">
          <x14:cfRule type="expression" priority="65" stopIfTrue="1" id="{BAB712F2-A4A1-486F-975A-9A91AAE6337E}">
            <xm:f>Report_DCF!$B$4="M USD"</xm:f>
            <x14:dxf>
              <numFmt numFmtId="189" formatCode="#,##0,,_);\(#,##0,,\);&quot; - &quot;;@_)"/>
            </x14:dxf>
          </x14:cfRule>
          <xm:sqref>F16</xm:sqref>
        </x14:conditionalFormatting>
        <x14:conditionalFormatting xmlns:xm="http://schemas.microsoft.com/office/excel/2006/main">
          <x14:cfRule type="expression" priority="64" stopIfTrue="1" id="{6851A04F-83C5-40ED-B1D8-69E6FD73A2BB}">
            <xm:f>Report_DCF!$B$4="M USD"</xm:f>
            <x14:dxf>
              <numFmt numFmtId="189" formatCode="#,##0,,_);\(#,##0,,\);&quot; - &quot;;@_)"/>
            </x14:dxf>
          </x14:cfRule>
          <xm:sqref>G16</xm:sqref>
        </x14:conditionalFormatting>
        <x14:conditionalFormatting xmlns:xm="http://schemas.microsoft.com/office/excel/2006/main">
          <x14:cfRule type="expression" priority="63" stopIfTrue="1" id="{80C2E4DC-C28E-4FE5-BC3F-BBC01B41FE96}">
            <xm:f>Report_DCF!$B$4="M USD"</xm:f>
            <x14:dxf>
              <numFmt numFmtId="189" formatCode="#,##0,,_);\(#,##0,,\);&quot; - &quot;;@_)"/>
            </x14:dxf>
          </x14:cfRule>
          <xm:sqref>H16</xm:sqref>
        </x14:conditionalFormatting>
        <x14:conditionalFormatting xmlns:xm="http://schemas.microsoft.com/office/excel/2006/main">
          <x14:cfRule type="expression" priority="62" stopIfTrue="1" id="{9B9D9DF9-09A9-4310-B13F-6BEFD3DF93C1}">
            <xm:f>Report_DCF!$B$4="M USD"</xm:f>
            <x14:dxf>
              <numFmt numFmtId="189" formatCode="#,##0,,_);\(#,##0,,\);&quot; - &quot;;@_)"/>
            </x14:dxf>
          </x14:cfRule>
          <xm:sqref>I16</xm:sqref>
        </x14:conditionalFormatting>
        <x14:conditionalFormatting xmlns:xm="http://schemas.microsoft.com/office/excel/2006/main">
          <x14:cfRule type="expression" priority="61" stopIfTrue="1" id="{2D1DDEE5-010F-4CA0-A2EF-C8EB699A2D3F}">
            <xm:f>Report_DCF!$B$4="M USD"</xm:f>
            <x14:dxf>
              <numFmt numFmtId="189" formatCode="#,##0,,_);\(#,##0,,\);&quot; - &quot;;@_)"/>
            </x14:dxf>
          </x14:cfRule>
          <xm:sqref>J16</xm:sqref>
        </x14:conditionalFormatting>
        <x14:conditionalFormatting xmlns:xm="http://schemas.microsoft.com/office/excel/2006/main">
          <x14:cfRule type="expression" priority="60" stopIfTrue="1" id="{523890A4-B6D9-4115-9AAC-BA8196E6E4C8}">
            <xm:f>Report_DCF!$B$4="M USD"</xm:f>
            <x14:dxf>
              <numFmt numFmtId="189" formatCode="#,##0,,_);\(#,##0,,\);&quot; - &quot;;@_)"/>
            </x14:dxf>
          </x14:cfRule>
          <xm:sqref>F17</xm:sqref>
        </x14:conditionalFormatting>
        <x14:conditionalFormatting xmlns:xm="http://schemas.microsoft.com/office/excel/2006/main">
          <x14:cfRule type="expression" priority="59" stopIfTrue="1" id="{40CCDD36-A487-483C-94C2-980E29FD3711}">
            <xm:f>Report_DCF!$B$4="M USD"</xm:f>
            <x14:dxf>
              <numFmt numFmtId="189" formatCode="#,##0,,_);\(#,##0,,\);&quot; - &quot;;@_)"/>
            </x14:dxf>
          </x14:cfRule>
          <xm:sqref>G17</xm:sqref>
        </x14:conditionalFormatting>
        <x14:conditionalFormatting xmlns:xm="http://schemas.microsoft.com/office/excel/2006/main">
          <x14:cfRule type="expression" priority="58" stopIfTrue="1" id="{EED76AEB-92F1-406C-892A-9A54E9D4B7C9}">
            <xm:f>Report_DCF!$B$4="M USD"</xm:f>
            <x14:dxf>
              <numFmt numFmtId="189" formatCode="#,##0,,_);\(#,##0,,\);&quot; - &quot;;@_)"/>
            </x14:dxf>
          </x14:cfRule>
          <xm:sqref>H17</xm:sqref>
        </x14:conditionalFormatting>
        <x14:conditionalFormatting xmlns:xm="http://schemas.microsoft.com/office/excel/2006/main">
          <x14:cfRule type="expression" priority="57" stopIfTrue="1" id="{B4D1E2F1-EC64-4C13-8BB2-DBFAE725BBD5}">
            <xm:f>Report_DCF!$B$4="M USD"</xm:f>
            <x14:dxf>
              <numFmt numFmtId="189" formatCode="#,##0,,_);\(#,##0,,\);&quot; - &quot;;@_)"/>
            </x14:dxf>
          </x14:cfRule>
          <xm:sqref>I17</xm:sqref>
        </x14:conditionalFormatting>
        <x14:conditionalFormatting xmlns:xm="http://schemas.microsoft.com/office/excel/2006/main">
          <x14:cfRule type="expression" priority="56" stopIfTrue="1" id="{19C8D714-5EC6-4B34-9DC1-5EA43D8A422F}">
            <xm:f>Report_DCF!$B$4="M USD"</xm:f>
            <x14:dxf>
              <numFmt numFmtId="189" formatCode="#,##0,,_);\(#,##0,,\);&quot; - &quot;;@_)"/>
            </x14:dxf>
          </x14:cfRule>
          <xm:sqref>J17</xm:sqref>
        </x14:conditionalFormatting>
        <x14:conditionalFormatting xmlns:xm="http://schemas.microsoft.com/office/excel/2006/main">
          <x14:cfRule type="expression" priority="55" stopIfTrue="1" id="{327E7830-5834-44FA-8643-2599CA4DABBC}">
            <xm:f>Report_DCF!$B$4="M USD"</xm:f>
            <x14:dxf>
              <numFmt numFmtId="189" formatCode="#,##0,,_);\(#,##0,,\);&quot; - &quot;;@_)"/>
            </x14:dxf>
          </x14:cfRule>
          <xm:sqref>F18</xm:sqref>
        </x14:conditionalFormatting>
        <x14:conditionalFormatting xmlns:xm="http://schemas.microsoft.com/office/excel/2006/main">
          <x14:cfRule type="expression" priority="54" stopIfTrue="1" id="{7C152115-9277-4D88-B4ED-E4496184594F}">
            <xm:f>Report_DCF!$B$4="M USD"</xm:f>
            <x14:dxf>
              <numFmt numFmtId="189" formatCode="#,##0,,_);\(#,##0,,\);&quot; - &quot;;@_)"/>
            </x14:dxf>
          </x14:cfRule>
          <xm:sqref>G18</xm:sqref>
        </x14:conditionalFormatting>
        <x14:conditionalFormatting xmlns:xm="http://schemas.microsoft.com/office/excel/2006/main">
          <x14:cfRule type="expression" priority="53" stopIfTrue="1" id="{FBEC5B61-AE0F-4F96-8E6A-669819FD02EB}">
            <xm:f>Report_DCF!$B$4="M USD"</xm:f>
            <x14:dxf>
              <numFmt numFmtId="189" formatCode="#,##0,,_);\(#,##0,,\);&quot; - &quot;;@_)"/>
            </x14:dxf>
          </x14:cfRule>
          <xm:sqref>H18</xm:sqref>
        </x14:conditionalFormatting>
        <x14:conditionalFormatting xmlns:xm="http://schemas.microsoft.com/office/excel/2006/main">
          <x14:cfRule type="expression" priority="52" stopIfTrue="1" id="{B89B710B-729E-4F5B-BF02-DB7B7A55001D}">
            <xm:f>Report_DCF!$B$4="M USD"</xm:f>
            <x14:dxf>
              <numFmt numFmtId="189" formatCode="#,##0,,_);\(#,##0,,\);&quot; - &quot;;@_)"/>
            </x14:dxf>
          </x14:cfRule>
          <xm:sqref>I18</xm:sqref>
        </x14:conditionalFormatting>
        <x14:conditionalFormatting xmlns:xm="http://schemas.microsoft.com/office/excel/2006/main">
          <x14:cfRule type="expression" priority="51" stopIfTrue="1" id="{06E6A944-617D-4511-B986-02A2EC5B60B9}">
            <xm:f>Report_DCF!$B$4="M USD"</xm:f>
            <x14:dxf>
              <numFmt numFmtId="189" formatCode="#,##0,,_);\(#,##0,,\);&quot; - &quot;;@_)"/>
            </x14:dxf>
          </x14:cfRule>
          <xm:sqref>J18</xm:sqref>
        </x14:conditionalFormatting>
        <x14:conditionalFormatting xmlns:xm="http://schemas.microsoft.com/office/excel/2006/main">
          <x14:cfRule type="expression" priority="50" stopIfTrue="1" id="{4DC97D0C-2B2E-4618-8098-DBA1DCF765B0}">
            <xm:f>Report_DCF!$B$4="M USD"</xm:f>
            <x14:dxf>
              <numFmt numFmtId="189" formatCode="#,##0,,_);\(#,##0,,\);&quot; - &quot;;@_)"/>
            </x14:dxf>
          </x14:cfRule>
          <xm:sqref>F19</xm:sqref>
        </x14:conditionalFormatting>
        <x14:conditionalFormatting xmlns:xm="http://schemas.microsoft.com/office/excel/2006/main">
          <x14:cfRule type="expression" priority="49" stopIfTrue="1" id="{8EBC692E-74C3-444F-A482-F05E0073B1BA}">
            <xm:f>Report_DCF!$B$4="M USD"</xm:f>
            <x14:dxf>
              <numFmt numFmtId="189" formatCode="#,##0,,_);\(#,##0,,\);&quot; - &quot;;@_)"/>
            </x14:dxf>
          </x14:cfRule>
          <xm:sqref>G19</xm:sqref>
        </x14:conditionalFormatting>
        <x14:conditionalFormatting xmlns:xm="http://schemas.microsoft.com/office/excel/2006/main">
          <x14:cfRule type="expression" priority="48" stopIfTrue="1" id="{DC82B85F-E3DA-48B4-BC94-18B9231B6163}">
            <xm:f>Report_DCF!$B$4="M USD"</xm:f>
            <x14:dxf>
              <numFmt numFmtId="189" formatCode="#,##0,,_);\(#,##0,,\);&quot; - &quot;;@_)"/>
            </x14:dxf>
          </x14:cfRule>
          <xm:sqref>H19</xm:sqref>
        </x14:conditionalFormatting>
        <x14:conditionalFormatting xmlns:xm="http://schemas.microsoft.com/office/excel/2006/main">
          <x14:cfRule type="expression" priority="47" stopIfTrue="1" id="{DA87DC97-5EE3-4F81-B4BF-EA74D09B6BA8}">
            <xm:f>Report_DCF!$B$4="M USD"</xm:f>
            <x14:dxf>
              <numFmt numFmtId="189" formatCode="#,##0,,_);\(#,##0,,\);&quot; - &quot;;@_)"/>
            </x14:dxf>
          </x14:cfRule>
          <xm:sqref>I19</xm:sqref>
        </x14:conditionalFormatting>
        <x14:conditionalFormatting xmlns:xm="http://schemas.microsoft.com/office/excel/2006/main">
          <x14:cfRule type="expression" priority="46" stopIfTrue="1" id="{A98688C6-F4CF-4F94-BF79-8E4B531B1ED9}">
            <xm:f>Report_DCF!$B$4="M USD"</xm:f>
            <x14:dxf>
              <numFmt numFmtId="189" formatCode="#,##0,,_);\(#,##0,,\);&quot; - &quot;;@_)"/>
            </x14:dxf>
          </x14:cfRule>
          <xm:sqref>J19</xm:sqref>
        </x14:conditionalFormatting>
        <x14:conditionalFormatting xmlns:xm="http://schemas.microsoft.com/office/excel/2006/main">
          <x14:cfRule type="expression" priority="45" stopIfTrue="1" id="{71CF1261-1266-4F36-B1BB-02E08EA9B8D4}">
            <xm:f>Report_DCF!$B$4="M USD"</xm:f>
            <x14:dxf>
              <numFmt numFmtId="189" formatCode="#,##0,,_);\(#,##0,,\);&quot; - &quot;;@_)"/>
            </x14:dxf>
          </x14:cfRule>
          <xm:sqref>F20</xm:sqref>
        </x14:conditionalFormatting>
        <x14:conditionalFormatting xmlns:xm="http://schemas.microsoft.com/office/excel/2006/main">
          <x14:cfRule type="expression" priority="44" stopIfTrue="1" id="{3D508DC2-CDEF-414F-8721-D6CC9676DAB4}">
            <xm:f>Report_DCF!$B$4="M USD"</xm:f>
            <x14:dxf>
              <numFmt numFmtId="189" formatCode="#,##0,,_);\(#,##0,,\);&quot; - &quot;;@_)"/>
            </x14:dxf>
          </x14:cfRule>
          <xm:sqref>G20</xm:sqref>
        </x14:conditionalFormatting>
        <x14:conditionalFormatting xmlns:xm="http://schemas.microsoft.com/office/excel/2006/main">
          <x14:cfRule type="expression" priority="43" stopIfTrue="1" id="{E4C703DC-84C7-4F03-B68D-534B9E68AD29}">
            <xm:f>Report_DCF!$B$4="M USD"</xm:f>
            <x14:dxf>
              <numFmt numFmtId="189" formatCode="#,##0,,_);\(#,##0,,\);&quot; - &quot;;@_)"/>
            </x14:dxf>
          </x14:cfRule>
          <xm:sqref>H20</xm:sqref>
        </x14:conditionalFormatting>
        <x14:conditionalFormatting xmlns:xm="http://schemas.microsoft.com/office/excel/2006/main">
          <x14:cfRule type="expression" priority="42" stopIfTrue="1" id="{8FD15CCC-8187-4F23-89C1-5805F55E5539}">
            <xm:f>Report_DCF!$B$4="M USD"</xm:f>
            <x14:dxf>
              <numFmt numFmtId="189" formatCode="#,##0,,_);\(#,##0,,\);&quot; - &quot;;@_)"/>
            </x14:dxf>
          </x14:cfRule>
          <xm:sqref>I20</xm:sqref>
        </x14:conditionalFormatting>
        <x14:conditionalFormatting xmlns:xm="http://schemas.microsoft.com/office/excel/2006/main">
          <x14:cfRule type="expression" priority="41" stopIfTrue="1" id="{0F6BD8C6-9039-46A4-AE52-AAF75248E2CC}">
            <xm:f>Report_DCF!$B$4="M USD"</xm:f>
            <x14:dxf>
              <numFmt numFmtId="189" formatCode="#,##0,,_);\(#,##0,,\);&quot; - &quot;;@_)"/>
            </x14:dxf>
          </x14:cfRule>
          <xm:sqref>J20</xm:sqref>
        </x14:conditionalFormatting>
        <x14:conditionalFormatting xmlns:xm="http://schemas.microsoft.com/office/excel/2006/main">
          <x14:cfRule type="expression" priority="40" stopIfTrue="1" id="{B22B3310-B85A-40D0-9E82-E25A814A2419}">
            <xm:f>Report_DCF!$B$4="M USD"</xm:f>
            <x14:dxf>
              <numFmt numFmtId="189" formatCode="#,##0,,_);\(#,##0,,\);&quot; - &quot;;@_)"/>
            </x14:dxf>
          </x14:cfRule>
          <xm:sqref>F21</xm:sqref>
        </x14:conditionalFormatting>
        <x14:conditionalFormatting xmlns:xm="http://schemas.microsoft.com/office/excel/2006/main">
          <x14:cfRule type="expression" priority="39" stopIfTrue="1" id="{A9EAF14D-A7AD-498F-BD78-E9C354269BD2}">
            <xm:f>Report_DCF!$B$4="M USD"</xm:f>
            <x14:dxf>
              <numFmt numFmtId="189" formatCode="#,##0,,_);\(#,##0,,\);&quot; - &quot;;@_)"/>
            </x14:dxf>
          </x14:cfRule>
          <xm:sqref>G21</xm:sqref>
        </x14:conditionalFormatting>
        <x14:conditionalFormatting xmlns:xm="http://schemas.microsoft.com/office/excel/2006/main">
          <x14:cfRule type="expression" priority="38" stopIfTrue="1" id="{731235C5-77B6-4998-84A8-C3F2E63327A8}">
            <xm:f>Report_DCF!$B$4="M USD"</xm:f>
            <x14:dxf>
              <numFmt numFmtId="189" formatCode="#,##0,,_);\(#,##0,,\);&quot; - &quot;;@_)"/>
            </x14:dxf>
          </x14:cfRule>
          <xm:sqref>H21</xm:sqref>
        </x14:conditionalFormatting>
        <x14:conditionalFormatting xmlns:xm="http://schemas.microsoft.com/office/excel/2006/main">
          <x14:cfRule type="expression" priority="37" stopIfTrue="1" id="{3282F2C5-59EF-461D-B403-8539B05AACBD}">
            <xm:f>Report_DCF!$B$4="M USD"</xm:f>
            <x14:dxf>
              <numFmt numFmtId="189" formatCode="#,##0,,_);\(#,##0,,\);&quot; - &quot;;@_)"/>
            </x14:dxf>
          </x14:cfRule>
          <xm:sqref>I21</xm:sqref>
        </x14:conditionalFormatting>
        <x14:conditionalFormatting xmlns:xm="http://schemas.microsoft.com/office/excel/2006/main">
          <x14:cfRule type="expression" priority="36" stopIfTrue="1" id="{10292A28-F8AE-4DD8-8E53-B3425A5D162C}">
            <xm:f>Report_DCF!$B$4="M USD"</xm:f>
            <x14:dxf>
              <numFmt numFmtId="189" formatCode="#,##0,,_);\(#,##0,,\);&quot; - &quot;;@_)"/>
            </x14:dxf>
          </x14:cfRule>
          <xm:sqref>J21</xm:sqref>
        </x14:conditionalFormatting>
        <x14:conditionalFormatting xmlns:xm="http://schemas.microsoft.com/office/excel/2006/main">
          <x14:cfRule type="expression" priority="35" stopIfTrue="1" id="{2053D33F-D3FD-470D-8688-7FB3BEFF1AE0}">
            <xm:f>Report_DCF!$B$4="M USD"</xm:f>
            <x14:dxf>
              <numFmt numFmtId="189" formatCode="#,##0,,_);\(#,##0,,\);&quot; - &quot;;@_)"/>
            </x14:dxf>
          </x14:cfRule>
          <xm:sqref>F22</xm:sqref>
        </x14:conditionalFormatting>
        <x14:conditionalFormatting xmlns:xm="http://schemas.microsoft.com/office/excel/2006/main">
          <x14:cfRule type="expression" priority="34" stopIfTrue="1" id="{9A6B59FB-CFB3-47F4-A227-8CB59F400D0C}">
            <xm:f>Report_DCF!$B$4="M USD"</xm:f>
            <x14:dxf>
              <numFmt numFmtId="189" formatCode="#,##0,,_);\(#,##0,,\);&quot; - &quot;;@_)"/>
            </x14:dxf>
          </x14:cfRule>
          <xm:sqref>G22</xm:sqref>
        </x14:conditionalFormatting>
        <x14:conditionalFormatting xmlns:xm="http://schemas.microsoft.com/office/excel/2006/main">
          <x14:cfRule type="expression" priority="33" stopIfTrue="1" id="{4E0FE48C-E1F1-4827-A43B-05B955B30EA8}">
            <xm:f>Report_DCF!$B$4="M USD"</xm:f>
            <x14:dxf>
              <numFmt numFmtId="189" formatCode="#,##0,,_);\(#,##0,,\);&quot; - &quot;;@_)"/>
            </x14:dxf>
          </x14:cfRule>
          <xm:sqref>H22</xm:sqref>
        </x14:conditionalFormatting>
        <x14:conditionalFormatting xmlns:xm="http://schemas.microsoft.com/office/excel/2006/main">
          <x14:cfRule type="expression" priority="32" stopIfTrue="1" id="{E7FFA439-AD99-4A75-84C3-F8206863693B}">
            <xm:f>Report_DCF!$B$4="M USD"</xm:f>
            <x14:dxf>
              <numFmt numFmtId="189" formatCode="#,##0,,_);\(#,##0,,\);&quot; - &quot;;@_)"/>
            </x14:dxf>
          </x14:cfRule>
          <xm:sqref>I22</xm:sqref>
        </x14:conditionalFormatting>
        <x14:conditionalFormatting xmlns:xm="http://schemas.microsoft.com/office/excel/2006/main">
          <x14:cfRule type="expression" priority="31" stopIfTrue="1" id="{122CD15E-5D06-4B80-9613-9DC61C259DEA}">
            <xm:f>Report_DCF!$B$4="M USD"</xm:f>
            <x14:dxf>
              <numFmt numFmtId="189" formatCode="#,##0,,_);\(#,##0,,\);&quot; - &quot;;@_)"/>
            </x14:dxf>
          </x14:cfRule>
          <xm:sqref>J22</xm:sqref>
        </x14:conditionalFormatting>
        <x14:conditionalFormatting xmlns:xm="http://schemas.microsoft.com/office/excel/2006/main">
          <x14:cfRule type="expression" priority="30" stopIfTrue="1" id="{7AA58CD7-93D7-464B-B4B3-3928CA43EB29}">
            <xm:f>Report_DCF!$B$4="M USD"</xm:f>
            <x14:dxf>
              <numFmt numFmtId="189" formatCode="#,##0,,_);\(#,##0,,\);&quot; - &quot;;@_)"/>
            </x14:dxf>
          </x14:cfRule>
          <xm:sqref>F23</xm:sqref>
        </x14:conditionalFormatting>
        <x14:conditionalFormatting xmlns:xm="http://schemas.microsoft.com/office/excel/2006/main">
          <x14:cfRule type="expression" priority="29" stopIfTrue="1" id="{8087D2E9-0CA5-4B11-8E34-AA070E17674E}">
            <xm:f>Report_DCF!$B$4="M USD"</xm:f>
            <x14:dxf>
              <numFmt numFmtId="189" formatCode="#,##0,,_);\(#,##0,,\);&quot; - &quot;;@_)"/>
            </x14:dxf>
          </x14:cfRule>
          <xm:sqref>G23</xm:sqref>
        </x14:conditionalFormatting>
        <x14:conditionalFormatting xmlns:xm="http://schemas.microsoft.com/office/excel/2006/main">
          <x14:cfRule type="expression" priority="28" stopIfTrue="1" id="{2D06FF87-73EE-42D9-A3A4-27269C83C481}">
            <xm:f>Report_DCF!$B$4="M USD"</xm:f>
            <x14:dxf>
              <numFmt numFmtId="189" formatCode="#,##0,,_);\(#,##0,,\);&quot; - &quot;;@_)"/>
            </x14:dxf>
          </x14:cfRule>
          <xm:sqref>H23</xm:sqref>
        </x14:conditionalFormatting>
        <x14:conditionalFormatting xmlns:xm="http://schemas.microsoft.com/office/excel/2006/main">
          <x14:cfRule type="expression" priority="27" stopIfTrue="1" id="{4F72CFB9-3847-4B5A-8656-68DD26CABFAB}">
            <xm:f>Report_DCF!$B$4="M USD"</xm:f>
            <x14:dxf>
              <numFmt numFmtId="189" formatCode="#,##0,,_);\(#,##0,,\);&quot; - &quot;;@_)"/>
            </x14:dxf>
          </x14:cfRule>
          <xm:sqref>I23</xm:sqref>
        </x14:conditionalFormatting>
        <x14:conditionalFormatting xmlns:xm="http://schemas.microsoft.com/office/excel/2006/main">
          <x14:cfRule type="expression" priority="26" stopIfTrue="1" id="{C9350814-2D66-4C37-B439-F642A6286ACE}">
            <xm:f>Report_DCF!$B$4="M USD"</xm:f>
            <x14:dxf>
              <numFmt numFmtId="189" formatCode="#,##0,,_);\(#,##0,,\);&quot; - &quot;;@_)"/>
            </x14:dxf>
          </x14:cfRule>
          <xm:sqref>J23</xm:sqref>
        </x14:conditionalFormatting>
        <x14:conditionalFormatting xmlns:xm="http://schemas.microsoft.com/office/excel/2006/main">
          <x14:cfRule type="expression" priority="25" stopIfTrue="1" id="{3D98E6B3-E9D5-4682-A343-B876BC4D4649}">
            <xm:f>Report_DCF!$B$4="M USD"</xm:f>
            <x14:dxf>
              <numFmt numFmtId="189" formatCode="#,##0,,_);\(#,##0,,\);&quot; - &quot;;@_)"/>
            </x14:dxf>
          </x14:cfRule>
          <xm:sqref>F24</xm:sqref>
        </x14:conditionalFormatting>
        <x14:conditionalFormatting xmlns:xm="http://schemas.microsoft.com/office/excel/2006/main">
          <x14:cfRule type="expression" priority="24" stopIfTrue="1" id="{69AA2045-8034-4580-95AE-D547C6B62F03}">
            <xm:f>Report_DCF!$B$4="M USD"</xm:f>
            <x14:dxf>
              <numFmt numFmtId="189" formatCode="#,##0,,_);\(#,##0,,\);&quot; - &quot;;@_)"/>
            </x14:dxf>
          </x14:cfRule>
          <xm:sqref>G24</xm:sqref>
        </x14:conditionalFormatting>
        <x14:conditionalFormatting xmlns:xm="http://schemas.microsoft.com/office/excel/2006/main">
          <x14:cfRule type="expression" priority="23" stopIfTrue="1" id="{F79716C0-A4ED-4EE8-99B5-0F54D57E7118}">
            <xm:f>Report_DCF!$B$4="M USD"</xm:f>
            <x14:dxf>
              <numFmt numFmtId="189" formatCode="#,##0,,_);\(#,##0,,\);&quot; - &quot;;@_)"/>
            </x14:dxf>
          </x14:cfRule>
          <xm:sqref>H24</xm:sqref>
        </x14:conditionalFormatting>
        <x14:conditionalFormatting xmlns:xm="http://schemas.microsoft.com/office/excel/2006/main">
          <x14:cfRule type="expression" priority="22" stopIfTrue="1" id="{FD77F67A-7537-45FC-B176-026CB19ADE4B}">
            <xm:f>Report_DCF!$B$4="M USD"</xm:f>
            <x14:dxf>
              <numFmt numFmtId="189" formatCode="#,##0,,_);\(#,##0,,\);&quot; - &quot;;@_)"/>
            </x14:dxf>
          </x14:cfRule>
          <xm:sqref>I24</xm:sqref>
        </x14:conditionalFormatting>
        <x14:conditionalFormatting xmlns:xm="http://schemas.microsoft.com/office/excel/2006/main">
          <x14:cfRule type="expression" priority="21" stopIfTrue="1" id="{C496F44A-C6A2-4520-BDAE-BD04DFAA3EA8}">
            <xm:f>Report_DCF!$B$4="M USD"</xm:f>
            <x14:dxf>
              <numFmt numFmtId="189" formatCode="#,##0,,_);\(#,##0,,\);&quot; - &quot;;@_)"/>
            </x14:dxf>
          </x14:cfRule>
          <xm:sqref>J24</xm:sqref>
        </x14:conditionalFormatting>
        <x14:conditionalFormatting xmlns:xm="http://schemas.microsoft.com/office/excel/2006/main">
          <x14:cfRule type="expression" priority="20" stopIfTrue="1" id="{48BD3448-AB94-4A4E-9B9F-33A9A730FAD9}">
            <xm:f>Report_DCF!$B$4="M USD"</xm:f>
            <x14:dxf>
              <numFmt numFmtId="189" formatCode="#,##0,,_);\(#,##0,,\);&quot; - &quot;;@_)"/>
            </x14:dxf>
          </x14:cfRule>
          <xm:sqref>F25</xm:sqref>
        </x14:conditionalFormatting>
        <x14:conditionalFormatting xmlns:xm="http://schemas.microsoft.com/office/excel/2006/main">
          <x14:cfRule type="expression" priority="19" stopIfTrue="1" id="{E6CB54A1-1095-493A-8BB7-2E0D1459D3BA}">
            <xm:f>Report_DCF!$B$4="M USD"</xm:f>
            <x14:dxf>
              <numFmt numFmtId="189" formatCode="#,##0,,_);\(#,##0,,\);&quot; - &quot;;@_)"/>
            </x14:dxf>
          </x14:cfRule>
          <xm:sqref>G25</xm:sqref>
        </x14:conditionalFormatting>
        <x14:conditionalFormatting xmlns:xm="http://schemas.microsoft.com/office/excel/2006/main">
          <x14:cfRule type="expression" priority="18" stopIfTrue="1" id="{CEA09596-1012-46D5-B63D-8789028B6B2F}">
            <xm:f>Report_DCF!$B$4="M USD"</xm:f>
            <x14:dxf>
              <numFmt numFmtId="189" formatCode="#,##0,,_);\(#,##0,,\);&quot; - &quot;;@_)"/>
            </x14:dxf>
          </x14:cfRule>
          <xm:sqref>H25</xm:sqref>
        </x14:conditionalFormatting>
        <x14:conditionalFormatting xmlns:xm="http://schemas.microsoft.com/office/excel/2006/main">
          <x14:cfRule type="expression" priority="17" stopIfTrue="1" id="{5A608DBC-8CF4-413C-AFCD-BA0AD7F4C9FC}">
            <xm:f>Report_DCF!$B$4="M USD"</xm:f>
            <x14:dxf>
              <numFmt numFmtId="189" formatCode="#,##0,,_);\(#,##0,,\);&quot; - &quot;;@_)"/>
            </x14:dxf>
          </x14:cfRule>
          <xm:sqref>I25</xm:sqref>
        </x14:conditionalFormatting>
        <x14:conditionalFormatting xmlns:xm="http://schemas.microsoft.com/office/excel/2006/main">
          <x14:cfRule type="expression" priority="16" stopIfTrue="1" id="{68ADEE97-982E-4F37-8968-E61C5340C889}">
            <xm:f>Report_DCF!$B$4="M USD"</xm:f>
            <x14:dxf>
              <numFmt numFmtId="189" formatCode="#,##0,,_);\(#,##0,,\);&quot; - &quot;;@_)"/>
            </x14:dxf>
          </x14:cfRule>
          <xm:sqref>J25</xm:sqref>
        </x14:conditionalFormatting>
        <x14:conditionalFormatting xmlns:xm="http://schemas.microsoft.com/office/excel/2006/main">
          <x14:cfRule type="expression" priority="15" stopIfTrue="1" id="{EEAC36BD-AFF9-4EDA-83E4-22CA9A5D8417}">
            <xm:f>Report_DCF!$B$4="M USD"</xm:f>
            <x14:dxf>
              <numFmt numFmtId="189" formatCode="#,##0,,_);\(#,##0,,\);&quot; - &quot;;@_)"/>
            </x14:dxf>
          </x14:cfRule>
          <xm:sqref>F26</xm:sqref>
        </x14:conditionalFormatting>
        <x14:conditionalFormatting xmlns:xm="http://schemas.microsoft.com/office/excel/2006/main">
          <x14:cfRule type="expression" priority="14" stopIfTrue="1" id="{53FEAD15-3871-44B7-B38A-C4F9165A3CFA}">
            <xm:f>Report_DCF!$B$4="M USD"</xm:f>
            <x14:dxf>
              <numFmt numFmtId="189" formatCode="#,##0,,_);\(#,##0,,\);&quot; - &quot;;@_)"/>
            </x14:dxf>
          </x14:cfRule>
          <xm:sqref>G26</xm:sqref>
        </x14:conditionalFormatting>
        <x14:conditionalFormatting xmlns:xm="http://schemas.microsoft.com/office/excel/2006/main">
          <x14:cfRule type="expression" priority="13" stopIfTrue="1" id="{D26EE606-B992-489E-B9CF-90C6D78180B3}">
            <xm:f>Report_DCF!$B$4="M USD"</xm:f>
            <x14:dxf>
              <numFmt numFmtId="189" formatCode="#,##0,,_);\(#,##0,,\);&quot; - &quot;;@_)"/>
            </x14:dxf>
          </x14:cfRule>
          <xm:sqref>H26</xm:sqref>
        </x14:conditionalFormatting>
        <x14:conditionalFormatting xmlns:xm="http://schemas.microsoft.com/office/excel/2006/main">
          <x14:cfRule type="expression" priority="12" stopIfTrue="1" id="{7F552B91-BB16-4586-9C23-1C96145F04EB}">
            <xm:f>Report_DCF!$B$4="M USD"</xm:f>
            <x14:dxf>
              <numFmt numFmtId="189" formatCode="#,##0,,_);\(#,##0,,\);&quot; - &quot;;@_)"/>
            </x14:dxf>
          </x14:cfRule>
          <xm:sqref>I26</xm:sqref>
        </x14:conditionalFormatting>
        <x14:conditionalFormatting xmlns:xm="http://schemas.microsoft.com/office/excel/2006/main">
          <x14:cfRule type="expression" priority="11" stopIfTrue="1" id="{D68B3D69-4422-4985-9068-3759348B755C}">
            <xm:f>Report_DCF!$B$4="M USD"</xm:f>
            <x14:dxf>
              <numFmt numFmtId="189" formatCode="#,##0,,_);\(#,##0,,\);&quot; - &quot;;@_)"/>
            </x14:dxf>
          </x14:cfRule>
          <xm:sqref>J26</xm:sqref>
        </x14:conditionalFormatting>
        <x14:conditionalFormatting xmlns:xm="http://schemas.microsoft.com/office/excel/2006/main">
          <x14:cfRule type="expression" priority="10" stopIfTrue="1" id="{C336F14D-B1F7-4820-8329-B8D24234D59A}">
            <xm:f>Report_DCF!$B$4="M USD"</xm:f>
            <x14:dxf>
              <numFmt numFmtId="189" formatCode="#,##0,,_);\(#,##0,,\);&quot; - &quot;;@_)"/>
            </x14:dxf>
          </x14:cfRule>
          <xm:sqref>F27</xm:sqref>
        </x14:conditionalFormatting>
        <x14:conditionalFormatting xmlns:xm="http://schemas.microsoft.com/office/excel/2006/main">
          <x14:cfRule type="expression" priority="9" stopIfTrue="1" id="{CB3CDDF9-F6C5-4488-B27D-C2E690AE9B7D}">
            <xm:f>Report_DCF!$B$4="M USD"</xm:f>
            <x14:dxf>
              <numFmt numFmtId="189" formatCode="#,##0,,_);\(#,##0,,\);&quot; - &quot;;@_)"/>
            </x14:dxf>
          </x14:cfRule>
          <xm:sqref>G27</xm:sqref>
        </x14:conditionalFormatting>
        <x14:conditionalFormatting xmlns:xm="http://schemas.microsoft.com/office/excel/2006/main">
          <x14:cfRule type="expression" priority="8" stopIfTrue="1" id="{92C3A392-1BB9-4DCC-A848-7AA503A6B8D4}">
            <xm:f>Report_DCF!$B$4="M USD"</xm:f>
            <x14:dxf>
              <numFmt numFmtId="189" formatCode="#,##0,,_);\(#,##0,,\);&quot; - &quot;;@_)"/>
            </x14:dxf>
          </x14:cfRule>
          <xm:sqref>H27</xm:sqref>
        </x14:conditionalFormatting>
        <x14:conditionalFormatting xmlns:xm="http://schemas.microsoft.com/office/excel/2006/main">
          <x14:cfRule type="expression" priority="7" stopIfTrue="1" id="{CD183277-0511-449B-9C7F-2FC6E452D819}">
            <xm:f>Report_DCF!$B$4="M USD"</xm:f>
            <x14:dxf>
              <numFmt numFmtId="189" formatCode="#,##0,,_);\(#,##0,,\);&quot; - &quot;;@_)"/>
            </x14:dxf>
          </x14:cfRule>
          <xm:sqref>I27</xm:sqref>
        </x14:conditionalFormatting>
        <x14:conditionalFormatting xmlns:xm="http://schemas.microsoft.com/office/excel/2006/main">
          <x14:cfRule type="expression" priority="6" stopIfTrue="1" id="{417F6294-9112-4AB7-9D18-5DF88F61ABB0}">
            <xm:f>Report_DCF!$B$4="M USD"</xm:f>
            <x14:dxf>
              <numFmt numFmtId="189" formatCode="#,##0,,_);\(#,##0,,\);&quot; - &quot;;@_)"/>
            </x14:dxf>
          </x14:cfRule>
          <xm:sqref>J27</xm:sqref>
        </x14:conditionalFormatting>
        <x14:conditionalFormatting xmlns:xm="http://schemas.microsoft.com/office/excel/2006/main">
          <x14:cfRule type="expression" priority="5" stopIfTrue="1" id="{B2434AA6-74C1-4EAF-84E4-1D35B84E93FA}">
            <xm:f>Report_DCF!$B$4="M USD"</xm:f>
            <x14:dxf>
              <numFmt numFmtId="189" formatCode="#,##0,,_);\(#,##0,,\);&quot; - &quot;;@_)"/>
            </x14:dxf>
          </x14:cfRule>
          <xm:sqref>F28</xm:sqref>
        </x14:conditionalFormatting>
        <x14:conditionalFormatting xmlns:xm="http://schemas.microsoft.com/office/excel/2006/main">
          <x14:cfRule type="expression" priority="4" stopIfTrue="1" id="{EC92B2DE-AC52-4DD2-B998-CA493DF404AE}">
            <xm:f>Report_DCF!$B$4="M USD"</xm:f>
            <x14:dxf>
              <numFmt numFmtId="189" formatCode="#,##0,,_);\(#,##0,,\);&quot; - &quot;;@_)"/>
            </x14:dxf>
          </x14:cfRule>
          <xm:sqref>G28</xm:sqref>
        </x14:conditionalFormatting>
        <x14:conditionalFormatting xmlns:xm="http://schemas.microsoft.com/office/excel/2006/main">
          <x14:cfRule type="expression" priority="3" stopIfTrue="1" id="{0B8D47E3-1200-43F0-9BBE-E6EEB3C6C20D}">
            <xm:f>Report_DCF!$B$4="M USD"</xm:f>
            <x14:dxf>
              <numFmt numFmtId="189" formatCode="#,##0,,_);\(#,##0,,\);&quot; - &quot;;@_)"/>
            </x14:dxf>
          </x14:cfRule>
          <xm:sqref>H28</xm:sqref>
        </x14:conditionalFormatting>
        <x14:conditionalFormatting xmlns:xm="http://schemas.microsoft.com/office/excel/2006/main">
          <x14:cfRule type="expression" priority="2" stopIfTrue="1" id="{DDF0D981-ABFD-4D56-94CF-E8CA61ED0A3B}">
            <xm:f>Report_DCF!$B$4="M USD"</xm:f>
            <x14:dxf>
              <numFmt numFmtId="189" formatCode="#,##0,,_);\(#,##0,,\);&quot; - &quot;;@_)"/>
            </x14:dxf>
          </x14:cfRule>
          <xm:sqref>I28</xm:sqref>
        </x14:conditionalFormatting>
        <x14:conditionalFormatting xmlns:xm="http://schemas.microsoft.com/office/excel/2006/main">
          <x14:cfRule type="expression" priority="1" stopIfTrue="1" id="{AA4CAF2F-D24F-49A6-AC46-C56E8A4532A5}">
            <xm:f>Report_DCF!$B$4="M USD"</xm:f>
            <x14:dxf>
              <numFmt numFmtId="189" formatCode="#,##0,,_);\(#,##0,,\);&quot; - &quot;;@_)"/>
            </x14:dxf>
          </x14:cfRule>
          <xm:sqref>J28</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2C383-5967-4118-8129-CEC9DF4FDBE3}">
  <sheetPr>
    <tabColor rgb="FF4B4B4B"/>
  </sheetPr>
  <dimension ref="A1:AG11"/>
  <sheetViews>
    <sheetView showGridLines="0" zoomScaleNormal="100" workbookViewId="0">
      <pane ySplit="1" topLeftCell="A2" activePane="bottomLeft" state="frozen"/>
      <selection pane="bottomLeft"/>
    </sheetView>
  </sheetViews>
  <sheetFormatPr defaultColWidth="14.125" defaultRowHeight="14.25" customHeight="1" x14ac:dyDescent="0.3"/>
  <cols>
    <col min="1" max="16384" width="14.125" style="5"/>
  </cols>
  <sheetData>
    <row r="1" spans="1:33" s="9" customFormat="1" ht="14.25" customHeight="1" x14ac:dyDescent="0.3">
      <c r="A1" s="9" t="s">
        <v>135</v>
      </c>
    </row>
    <row r="3" spans="1:33" ht="14.25" customHeight="1" x14ac:dyDescent="0.3">
      <c r="A3" s="15" t="s">
        <v>136</v>
      </c>
      <c r="C3" s="15" t="s">
        <v>142</v>
      </c>
      <c r="E3" s="59" t="s">
        <v>137</v>
      </c>
      <c r="G3" s="59" t="s">
        <v>143</v>
      </c>
    </row>
    <row r="5" spans="1:33" ht="14.25" customHeight="1" x14ac:dyDescent="0.3">
      <c r="A5" s="7" t="s">
        <v>138</v>
      </c>
      <c r="B5" s="7" t="s">
        <v>139</v>
      </c>
      <c r="C5" s="7" t="s">
        <v>140</v>
      </c>
      <c r="D5" s="7">
        <v>2025</v>
      </c>
      <c r="E5" s="7">
        <v>2026</v>
      </c>
      <c r="F5" s="7">
        <v>2027</v>
      </c>
      <c r="G5" s="7">
        <v>2028</v>
      </c>
      <c r="H5" s="7">
        <v>2029</v>
      </c>
      <c r="I5" s="7">
        <v>2030</v>
      </c>
      <c r="J5" s="7">
        <v>2031</v>
      </c>
      <c r="K5" s="7">
        <v>2032</v>
      </c>
      <c r="L5" s="7">
        <v>2033</v>
      </c>
      <c r="M5" s="7">
        <v>2034</v>
      </c>
      <c r="N5" s="7">
        <v>2035</v>
      </c>
      <c r="O5" s="7">
        <v>2036</v>
      </c>
      <c r="P5" s="7">
        <v>2037</v>
      </c>
      <c r="Q5" s="7">
        <v>2038</v>
      </c>
      <c r="R5" s="7">
        <v>2039</v>
      </c>
      <c r="S5" s="7">
        <v>2040</v>
      </c>
      <c r="T5" s="7">
        <v>2041</v>
      </c>
      <c r="U5" s="7">
        <v>2042</v>
      </c>
      <c r="V5" s="7">
        <v>2043</v>
      </c>
      <c r="W5" s="7">
        <v>2044</v>
      </c>
      <c r="X5" s="7">
        <v>2045</v>
      </c>
      <c r="Y5" s="7">
        <v>2046</v>
      </c>
      <c r="Z5" s="7">
        <v>2047</v>
      </c>
      <c r="AA5" s="7">
        <v>2048</v>
      </c>
      <c r="AB5" s="7">
        <v>2049</v>
      </c>
      <c r="AC5" s="7">
        <v>2050</v>
      </c>
      <c r="AD5" s="7">
        <v>2051</v>
      </c>
      <c r="AE5" s="7">
        <v>2052</v>
      </c>
      <c r="AF5" s="7">
        <v>2053</v>
      </c>
      <c r="AG5" s="7">
        <v>2054</v>
      </c>
    </row>
    <row r="6" spans="1:33" ht="14.25" customHeight="1" x14ac:dyDescent="0.3">
      <c r="A6" s="3" t="s">
        <v>141</v>
      </c>
      <c r="B6" s="4" t="s">
        <v>145</v>
      </c>
      <c r="C6" s="3" t="s">
        <v>146</v>
      </c>
      <c r="D6" s="60">
        <v>2.198E-2</v>
      </c>
      <c r="E6" s="60">
        <v>2.0750000000000001E-2</v>
      </c>
      <c r="F6" s="60">
        <v>1.9949999999999999E-2</v>
      </c>
      <c r="G6" s="60">
        <v>1.9879999999999998E-2</v>
      </c>
      <c r="H6" s="60">
        <v>1.992E-2</v>
      </c>
      <c r="I6" s="60">
        <v>1.9869999999999999E-2</v>
      </c>
      <c r="J6" s="60">
        <v>1.9859999999999999E-2</v>
      </c>
      <c r="K6" s="60">
        <v>1.9869999999999999E-2</v>
      </c>
      <c r="L6" s="60">
        <v>1.9910000000000001E-2</v>
      </c>
      <c r="M6" s="60">
        <v>1.9890000000000001E-2</v>
      </c>
      <c r="N6" s="60">
        <v>1.9900000000000001E-2</v>
      </c>
      <c r="O6" s="61">
        <v>1.9900000000000001E-2</v>
      </c>
      <c r="P6" s="61">
        <v>1.9900000000000001E-2</v>
      </c>
      <c r="Q6" s="61">
        <v>1.9900000000000001E-2</v>
      </c>
      <c r="R6" s="61">
        <v>1.9900000000000001E-2</v>
      </c>
      <c r="S6" s="61">
        <v>1.9900000000000001E-2</v>
      </c>
      <c r="T6" s="61">
        <v>1.9900000000000001E-2</v>
      </c>
      <c r="U6" s="61">
        <v>1.9900000000000001E-2</v>
      </c>
      <c r="V6" s="61">
        <v>1.9900000000000001E-2</v>
      </c>
      <c r="W6" s="61">
        <v>1.9900000000000001E-2</v>
      </c>
      <c r="X6" s="61">
        <v>1.9900000000000001E-2</v>
      </c>
      <c r="Y6" s="61">
        <v>1.9900000000000001E-2</v>
      </c>
      <c r="Z6" s="61">
        <v>1.9900000000000001E-2</v>
      </c>
      <c r="AA6" s="61">
        <v>1.9900000000000001E-2</v>
      </c>
      <c r="AB6" s="61">
        <v>1.9900000000000001E-2</v>
      </c>
      <c r="AC6" s="61">
        <v>1.9900000000000001E-2</v>
      </c>
      <c r="AD6" s="61">
        <v>1.9900000000000001E-2</v>
      </c>
      <c r="AE6" s="61">
        <v>1.9900000000000001E-2</v>
      </c>
      <c r="AF6" s="61">
        <v>1.9900000000000001E-2</v>
      </c>
      <c r="AG6" s="61">
        <v>1.9900000000000001E-2</v>
      </c>
    </row>
    <row r="7" spans="1:33" ht="14.25" customHeight="1" x14ac:dyDescent="0.3">
      <c r="A7" s="3" t="s">
        <v>141</v>
      </c>
      <c r="B7" s="4" t="s">
        <v>147</v>
      </c>
      <c r="C7" s="3" t="s">
        <v>148</v>
      </c>
      <c r="D7" s="60">
        <v>2.988E-2</v>
      </c>
      <c r="E7" s="60">
        <v>2.4660000000000001E-2</v>
      </c>
      <c r="F7" s="60">
        <v>2.1100000000000001E-2</v>
      </c>
      <c r="G7" s="60">
        <v>2.155E-2</v>
      </c>
      <c r="H7" s="60">
        <v>2.1690000000000001E-2</v>
      </c>
      <c r="I7" s="60">
        <v>2.1749999999999999E-2</v>
      </c>
      <c r="J7" s="61">
        <v>2.1749999999999999E-2</v>
      </c>
      <c r="K7" s="61">
        <v>2.1749999999999999E-2</v>
      </c>
      <c r="L7" s="61">
        <v>2.1749999999999999E-2</v>
      </c>
      <c r="M7" s="61">
        <v>2.1749999999999999E-2</v>
      </c>
      <c r="N7" s="61">
        <v>2.1749999999999999E-2</v>
      </c>
      <c r="O7" s="61">
        <v>2.1749999999999999E-2</v>
      </c>
      <c r="P7" s="61">
        <v>2.1749999999999999E-2</v>
      </c>
      <c r="Q7" s="61">
        <v>2.1749999999999999E-2</v>
      </c>
      <c r="R7" s="61">
        <v>2.1749999999999999E-2</v>
      </c>
      <c r="S7" s="61">
        <v>2.1749999999999999E-2</v>
      </c>
      <c r="T7" s="61">
        <v>2.1749999999999999E-2</v>
      </c>
      <c r="U7" s="61">
        <v>2.1749999999999999E-2</v>
      </c>
      <c r="V7" s="61">
        <v>2.1749999999999999E-2</v>
      </c>
      <c r="W7" s="61">
        <v>2.1749999999999999E-2</v>
      </c>
      <c r="X7" s="61">
        <v>2.1749999999999999E-2</v>
      </c>
      <c r="Y7" s="61">
        <v>2.1749999999999999E-2</v>
      </c>
      <c r="Z7" s="61">
        <v>2.1749999999999999E-2</v>
      </c>
      <c r="AA7" s="61">
        <v>2.1749999999999999E-2</v>
      </c>
      <c r="AB7" s="61">
        <v>2.1749999999999999E-2</v>
      </c>
      <c r="AC7" s="61">
        <v>2.1749999999999999E-2</v>
      </c>
      <c r="AD7" s="61">
        <v>2.1749999999999999E-2</v>
      </c>
      <c r="AE7" s="61">
        <v>2.1749999999999999E-2</v>
      </c>
      <c r="AF7" s="61">
        <v>2.1749999999999999E-2</v>
      </c>
      <c r="AG7" s="61">
        <v>2.1749999999999999E-2</v>
      </c>
    </row>
    <row r="8" spans="1:33" ht="14.25" customHeight="1" x14ac:dyDescent="0.3">
      <c r="A8" s="3" t="s">
        <v>141</v>
      </c>
      <c r="B8" s="4" t="s">
        <v>145</v>
      </c>
      <c r="C8" s="3" t="s">
        <v>149</v>
      </c>
      <c r="D8" s="60">
        <v>4.3709999999999999E-2</v>
      </c>
      <c r="E8" s="60">
        <v>3.9399999999999998E-2</v>
      </c>
      <c r="F8" s="60">
        <v>3.7929999999999998E-2</v>
      </c>
      <c r="G8" s="60">
        <v>3.7670000000000002E-2</v>
      </c>
      <c r="H8" s="60">
        <v>3.814E-2</v>
      </c>
      <c r="I8" s="60">
        <v>3.8449999999999998E-2</v>
      </c>
      <c r="J8" s="60">
        <v>3.8440000000000002E-2</v>
      </c>
      <c r="K8" s="60">
        <v>3.8670000000000003E-2</v>
      </c>
      <c r="L8" s="60">
        <v>3.8539999999999998E-2</v>
      </c>
      <c r="M8" s="60">
        <v>3.823E-2</v>
      </c>
      <c r="N8" s="60">
        <v>3.7859999999999998E-2</v>
      </c>
      <c r="O8" s="61">
        <v>3.7859999999999998E-2</v>
      </c>
      <c r="P8" s="61">
        <v>3.7859999999999998E-2</v>
      </c>
      <c r="Q8" s="61">
        <v>3.7859999999999998E-2</v>
      </c>
      <c r="R8" s="61">
        <v>3.7859999999999998E-2</v>
      </c>
      <c r="S8" s="61">
        <v>3.7859999999999998E-2</v>
      </c>
      <c r="T8" s="61">
        <v>3.7859999999999998E-2</v>
      </c>
      <c r="U8" s="61">
        <v>3.7859999999999998E-2</v>
      </c>
      <c r="V8" s="61">
        <v>3.7859999999999998E-2</v>
      </c>
      <c r="W8" s="61">
        <v>3.7859999999999998E-2</v>
      </c>
      <c r="X8" s="61">
        <v>3.7859999999999998E-2</v>
      </c>
      <c r="Y8" s="61">
        <v>3.7859999999999998E-2</v>
      </c>
      <c r="Z8" s="61">
        <v>3.7859999999999998E-2</v>
      </c>
      <c r="AA8" s="61">
        <v>3.7859999999999998E-2</v>
      </c>
      <c r="AB8" s="61">
        <v>3.7859999999999998E-2</v>
      </c>
      <c r="AC8" s="61">
        <v>3.7859999999999998E-2</v>
      </c>
      <c r="AD8" s="61">
        <v>3.7859999999999998E-2</v>
      </c>
      <c r="AE8" s="61">
        <v>3.7859999999999998E-2</v>
      </c>
      <c r="AF8" s="61">
        <v>3.7859999999999998E-2</v>
      </c>
      <c r="AG8" s="61">
        <v>3.7859999999999998E-2</v>
      </c>
    </row>
    <row r="9" spans="1:33" ht="14.25" customHeight="1" x14ac:dyDescent="0.3">
      <c r="A9" s="3" t="s">
        <v>141</v>
      </c>
      <c r="B9" s="4" t="s">
        <v>145</v>
      </c>
      <c r="C9" s="3" t="s">
        <v>150</v>
      </c>
      <c r="D9" s="60">
        <v>3.4849999999999999E-2</v>
      </c>
      <c r="E9" s="60">
        <v>3.3550000000000003E-2</v>
      </c>
      <c r="F9" s="60">
        <v>3.2039999999999999E-2</v>
      </c>
      <c r="G9" s="60">
        <v>3.099E-2</v>
      </c>
      <c r="H9" s="60">
        <v>3.0269999999999998E-2</v>
      </c>
      <c r="I9" s="60">
        <v>2.9829999999999999E-2</v>
      </c>
      <c r="J9" s="60">
        <v>2.9559999999999999E-2</v>
      </c>
      <c r="K9" s="60">
        <v>2.9440000000000001E-2</v>
      </c>
      <c r="L9" s="60">
        <v>2.9409999999999999E-2</v>
      </c>
      <c r="M9" s="60">
        <v>2.9350000000000001E-2</v>
      </c>
      <c r="N9" s="60">
        <v>2.929E-2</v>
      </c>
      <c r="O9" s="61">
        <v>2.929E-2</v>
      </c>
      <c r="P9" s="61">
        <v>2.929E-2</v>
      </c>
      <c r="Q9" s="61">
        <v>2.929E-2</v>
      </c>
      <c r="R9" s="61">
        <v>2.929E-2</v>
      </c>
      <c r="S9" s="61">
        <v>2.929E-2</v>
      </c>
      <c r="T9" s="61">
        <v>2.929E-2</v>
      </c>
      <c r="U9" s="61">
        <v>2.929E-2</v>
      </c>
      <c r="V9" s="61">
        <v>2.929E-2</v>
      </c>
      <c r="W9" s="61">
        <v>2.929E-2</v>
      </c>
      <c r="X9" s="61">
        <v>2.929E-2</v>
      </c>
      <c r="Y9" s="61">
        <v>2.929E-2</v>
      </c>
      <c r="Z9" s="61">
        <v>2.929E-2</v>
      </c>
      <c r="AA9" s="61">
        <v>2.929E-2</v>
      </c>
      <c r="AB9" s="61">
        <v>2.929E-2</v>
      </c>
      <c r="AC9" s="61">
        <v>2.929E-2</v>
      </c>
      <c r="AD9" s="61">
        <v>2.929E-2</v>
      </c>
      <c r="AE9" s="61">
        <v>2.929E-2</v>
      </c>
      <c r="AF9" s="61">
        <v>2.929E-2</v>
      </c>
      <c r="AG9" s="61">
        <v>2.929E-2</v>
      </c>
    </row>
    <row r="11" spans="1:33" ht="14.25" customHeight="1" x14ac:dyDescent="0.3">
      <c r="A11" s="62"/>
      <c r="B11" s="5" t="s">
        <v>144</v>
      </c>
    </row>
  </sheetData>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CF237-5A35-429B-A9E2-74E52195E3A4}">
  <sheetPr>
    <tabColor rgb="FF4B4B4B"/>
    <pageSetUpPr fitToPage="1"/>
  </sheetPr>
  <dimension ref="A1:K35"/>
  <sheetViews>
    <sheetView showGridLines="0" zoomScaleNormal="100" workbookViewId="0">
      <pane ySplit="1" topLeftCell="A2" activePane="bottomLeft" state="frozen"/>
      <selection pane="bottomLeft"/>
    </sheetView>
  </sheetViews>
  <sheetFormatPr defaultColWidth="14.125" defaultRowHeight="14.25" customHeight="1" x14ac:dyDescent="0.3"/>
  <cols>
    <col min="1" max="1" width="14.125" style="5"/>
    <col min="2" max="5" width="14.125" style="4"/>
    <col min="6" max="9" width="14.125" style="5"/>
    <col min="10" max="10" width="14.125" style="5" customWidth="1"/>
    <col min="11" max="16384" width="14.125" style="5"/>
  </cols>
  <sheetData>
    <row r="1" spans="1:11" s="1" customFormat="1" ht="14.25" customHeight="1" x14ac:dyDescent="0.3">
      <c r="A1" s="1" t="s">
        <v>154</v>
      </c>
      <c r="B1" s="2"/>
      <c r="C1" s="2"/>
      <c r="D1" s="2"/>
      <c r="E1" s="2"/>
    </row>
    <row r="2" spans="1:11" ht="14.25" customHeight="1" x14ac:dyDescent="0.3">
      <c r="A2" s="3" t="s">
        <v>155</v>
      </c>
    </row>
    <row r="3" spans="1:11" ht="14.25" customHeight="1" x14ac:dyDescent="0.3">
      <c r="H3" s="6"/>
    </row>
    <row r="4" spans="1:11" s="4" customFormat="1" ht="14.25" customHeight="1" x14ac:dyDescent="0.3">
      <c r="A4" s="7" t="s">
        <v>70</v>
      </c>
      <c r="B4" s="7" t="s">
        <v>71</v>
      </c>
      <c r="C4" s="7" t="s">
        <v>72</v>
      </c>
      <c r="D4" s="7" t="s">
        <v>73</v>
      </c>
      <c r="E4" s="7" t="s">
        <v>74</v>
      </c>
      <c r="F4" s="27">
        <v>2023</v>
      </c>
      <c r="G4" s="27">
        <v>2024</v>
      </c>
      <c r="H4" s="28" t="s">
        <v>151</v>
      </c>
      <c r="I4" s="7" t="s">
        <v>32</v>
      </c>
      <c r="J4" s="7" t="s">
        <v>33</v>
      </c>
      <c r="K4" s="7" t="s">
        <v>75</v>
      </c>
    </row>
    <row r="5" spans="1:11" ht="14.25" customHeight="1" x14ac:dyDescent="0.3">
      <c r="A5" s="29" t="s">
        <v>43</v>
      </c>
      <c r="B5" s="29" t="s">
        <v>44</v>
      </c>
      <c r="C5" s="29"/>
      <c r="D5" s="29"/>
      <c r="E5" s="29"/>
      <c r="F5" s="22"/>
      <c r="G5" s="22"/>
      <c r="H5" s="22"/>
      <c r="I5" s="31" t="s">
        <v>34</v>
      </c>
      <c r="J5" s="31" t="s">
        <v>36</v>
      </c>
      <c r="K5" s="32"/>
    </row>
    <row r="6" spans="1:11" ht="14.25" customHeight="1" x14ac:dyDescent="0.3">
      <c r="A6" s="29" t="s">
        <v>43</v>
      </c>
      <c r="B6" s="29" t="s">
        <v>45</v>
      </c>
      <c r="C6" s="29"/>
      <c r="D6" s="29"/>
      <c r="E6" s="29"/>
      <c r="F6" s="22"/>
      <c r="G6" s="22"/>
      <c r="H6" s="22"/>
      <c r="I6" s="31" t="s">
        <v>34</v>
      </c>
      <c r="J6" s="31" t="s">
        <v>35</v>
      </c>
      <c r="K6" s="32"/>
    </row>
    <row r="7" spans="1:11" ht="14.25" customHeight="1" x14ac:dyDescent="0.3">
      <c r="A7" s="29" t="s">
        <v>111</v>
      </c>
      <c r="B7" s="29" t="s">
        <v>37</v>
      </c>
      <c r="C7" s="29"/>
      <c r="D7" s="29"/>
      <c r="E7" s="29"/>
      <c r="F7" s="22"/>
      <c r="G7" s="22"/>
      <c r="H7" s="22"/>
      <c r="I7" s="31" t="s">
        <v>5</v>
      </c>
      <c r="J7" s="31" t="s">
        <v>37</v>
      </c>
      <c r="K7" s="32"/>
    </row>
    <row r="8" spans="1:11" ht="14.25" customHeight="1" x14ac:dyDescent="0.3">
      <c r="A8" s="29" t="s">
        <v>111</v>
      </c>
      <c r="B8" s="29" t="s">
        <v>46</v>
      </c>
      <c r="C8" s="29"/>
      <c r="D8" s="29"/>
      <c r="E8" s="29"/>
      <c r="F8" s="22"/>
      <c r="G8" s="22"/>
      <c r="H8" s="22"/>
      <c r="I8" s="31" t="s">
        <v>5</v>
      </c>
      <c r="J8" s="31" t="s">
        <v>37</v>
      </c>
      <c r="K8" s="32"/>
    </row>
    <row r="9" spans="1:11" ht="14.25" customHeight="1" x14ac:dyDescent="0.3">
      <c r="A9" s="29" t="s">
        <v>111</v>
      </c>
      <c r="B9" s="29" t="s">
        <v>47</v>
      </c>
      <c r="C9" s="29"/>
      <c r="D9" s="29"/>
      <c r="E9" s="29"/>
      <c r="F9" s="22"/>
      <c r="G9" s="22"/>
      <c r="H9" s="22"/>
      <c r="I9" s="31" t="s">
        <v>5</v>
      </c>
      <c r="J9" s="31" t="s">
        <v>38</v>
      </c>
      <c r="K9" s="32"/>
    </row>
    <row r="10" spans="1:11" ht="14.25" customHeight="1" x14ac:dyDescent="0.3">
      <c r="A10" s="29" t="s">
        <v>111</v>
      </c>
      <c r="B10" s="29" t="s">
        <v>48</v>
      </c>
      <c r="C10" s="29"/>
      <c r="D10" s="29"/>
      <c r="E10" s="29"/>
      <c r="F10" s="22"/>
      <c r="G10" s="22"/>
      <c r="H10" s="22"/>
      <c r="I10" s="31" t="s">
        <v>5</v>
      </c>
      <c r="J10" s="31" t="s">
        <v>40</v>
      </c>
      <c r="K10" s="32"/>
    </row>
    <row r="11" spans="1:11" ht="14.25" customHeight="1" x14ac:dyDescent="0.3">
      <c r="A11" s="29" t="s">
        <v>111</v>
      </c>
      <c r="B11" s="29" t="s">
        <v>49</v>
      </c>
      <c r="C11" s="29"/>
      <c r="D11" s="29"/>
      <c r="E11" s="29"/>
      <c r="F11" s="22"/>
      <c r="G11" s="22"/>
      <c r="H11" s="22"/>
      <c r="I11" s="31" t="s">
        <v>5</v>
      </c>
      <c r="J11" s="31" t="s">
        <v>39</v>
      </c>
      <c r="K11" s="32"/>
    </row>
    <row r="12" spans="1:11" ht="14.25" customHeight="1" x14ac:dyDescent="0.3">
      <c r="A12" s="29" t="s">
        <v>111</v>
      </c>
      <c r="B12" s="29" t="s">
        <v>50</v>
      </c>
      <c r="C12" s="29"/>
      <c r="D12" s="29"/>
      <c r="E12" s="29"/>
      <c r="F12" s="22"/>
      <c r="G12" s="22"/>
      <c r="H12" s="22"/>
      <c r="I12" s="31" t="s">
        <v>5</v>
      </c>
      <c r="J12" s="31" t="s">
        <v>39</v>
      </c>
      <c r="K12" s="32"/>
    </row>
    <row r="13" spans="1:11" ht="14.25" customHeight="1" x14ac:dyDescent="0.3">
      <c r="A13" s="29" t="s">
        <v>111</v>
      </c>
      <c r="B13" s="29" t="s">
        <v>51</v>
      </c>
      <c r="C13" s="29"/>
      <c r="D13" s="29"/>
      <c r="E13" s="29"/>
      <c r="F13" s="22"/>
      <c r="G13" s="22"/>
      <c r="H13" s="22"/>
      <c r="I13" s="31" t="s">
        <v>5</v>
      </c>
      <c r="J13" s="31" t="s">
        <v>39</v>
      </c>
      <c r="K13" s="32"/>
    </row>
    <row r="14" spans="1:11" ht="14.25" customHeight="1" x14ac:dyDescent="0.3">
      <c r="A14" s="29" t="s">
        <v>111</v>
      </c>
      <c r="B14" s="29" t="s">
        <v>42</v>
      </c>
      <c r="C14" s="29"/>
      <c r="D14" s="29"/>
      <c r="E14" s="29"/>
      <c r="F14" s="22"/>
      <c r="G14" s="22"/>
      <c r="H14" s="22"/>
      <c r="I14" s="31" t="s">
        <v>5</v>
      </c>
      <c r="J14" s="31" t="s">
        <v>39</v>
      </c>
      <c r="K14" s="32"/>
    </row>
    <row r="15" spans="1:11" ht="14.25" customHeight="1" x14ac:dyDescent="0.3">
      <c r="A15" s="29" t="s">
        <v>111</v>
      </c>
      <c r="B15" s="29" t="s">
        <v>52</v>
      </c>
      <c r="C15" s="29"/>
      <c r="D15" s="29"/>
      <c r="E15" s="29"/>
      <c r="F15" s="22"/>
      <c r="G15" s="22"/>
      <c r="H15" s="22"/>
      <c r="I15" s="31" t="s">
        <v>5</v>
      </c>
      <c r="J15" s="31" t="s">
        <v>40</v>
      </c>
      <c r="K15" s="32"/>
    </row>
    <row r="16" spans="1:11" ht="14.25" customHeight="1" x14ac:dyDescent="0.3">
      <c r="A16" s="29" t="s">
        <v>53</v>
      </c>
      <c r="B16" s="29" t="s">
        <v>54</v>
      </c>
      <c r="C16" s="29"/>
      <c r="D16" s="29"/>
      <c r="E16" s="29"/>
      <c r="F16" s="22"/>
      <c r="G16" s="22"/>
      <c r="H16" s="22"/>
      <c r="I16" s="31" t="s">
        <v>6</v>
      </c>
      <c r="J16" s="31" t="s">
        <v>37</v>
      </c>
      <c r="K16" s="32"/>
    </row>
    <row r="17" spans="1:11" ht="14.25" customHeight="1" x14ac:dyDescent="0.3">
      <c r="A17" s="29" t="s">
        <v>53</v>
      </c>
      <c r="B17" s="29" t="s">
        <v>55</v>
      </c>
      <c r="C17" s="29"/>
      <c r="D17" s="29"/>
      <c r="E17" s="29"/>
      <c r="F17" s="22"/>
      <c r="G17" s="22"/>
      <c r="H17" s="22"/>
      <c r="I17" s="31" t="s">
        <v>6</v>
      </c>
      <c r="J17" s="31" t="s">
        <v>37</v>
      </c>
      <c r="K17" s="32"/>
    </row>
    <row r="18" spans="1:11" ht="14.25" customHeight="1" x14ac:dyDescent="0.3">
      <c r="A18" s="29" t="s">
        <v>53</v>
      </c>
      <c r="B18" s="29" t="s">
        <v>46</v>
      </c>
      <c r="C18" s="29"/>
      <c r="D18" s="29"/>
      <c r="E18" s="29"/>
      <c r="F18" s="22"/>
      <c r="G18" s="22"/>
      <c r="H18" s="22"/>
      <c r="I18" s="31" t="s">
        <v>6</v>
      </c>
      <c r="J18" s="31" t="s">
        <v>37</v>
      </c>
      <c r="K18" s="32"/>
    </row>
    <row r="19" spans="1:11" ht="14.25" customHeight="1" x14ac:dyDescent="0.3">
      <c r="A19" s="29" t="s">
        <v>53</v>
      </c>
      <c r="B19" s="29" t="s">
        <v>56</v>
      </c>
      <c r="C19" s="29"/>
      <c r="D19" s="29"/>
      <c r="E19" s="29"/>
      <c r="F19" s="22"/>
      <c r="G19" s="22"/>
      <c r="H19" s="22"/>
      <c r="I19" s="31" t="s">
        <v>6</v>
      </c>
      <c r="J19" s="31" t="s">
        <v>37</v>
      </c>
      <c r="K19" s="32"/>
    </row>
    <row r="20" spans="1:11" ht="14.25" customHeight="1" x14ac:dyDescent="0.3">
      <c r="A20" s="29" t="s">
        <v>53</v>
      </c>
      <c r="B20" s="29" t="s">
        <v>57</v>
      </c>
      <c r="C20" s="29"/>
      <c r="D20" s="29"/>
      <c r="E20" s="29"/>
      <c r="F20" s="22"/>
      <c r="G20" s="22"/>
      <c r="H20" s="22"/>
      <c r="I20" s="31" t="s">
        <v>6</v>
      </c>
      <c r="J20" s="31" t="s">
        <v>38</v>
      </c>
      <c r="K20" s="32"/>
    </row>
    <row r="21" spans="1:11" ht="14.25" customHeight="1" x14ac:dyDescent="0.3">
      <c r="A21" s="29" t="s">
        <v>53</v>
      </c>
      <c r="B21" s="29" t="s">
        <v>58</v>
      </c>
      <c r="C21" s="29"/>
      <c r="D21" s="29"/>
      <c r="E21" s="29"/>
      <c r="F21" s="22"/>
      <c r="G21" s="22"/>
      <c r="H21" s="22"/>
      <c r="I21" s="31" t="s">
        <v>6</v>
      </c>
      <c r="J21" s="31" t="s">
        <v>39</v>
      </c>
      <c r="K21" s="32"/>
    </row>
    <row r="22" spans="1:11" ht="14.25" customHeight="1" x14ac:dyDescent="0.3">
      <c r="A22" s="29" t="s">
        <v>53</v>
      </c>
      <c r="B22" s="29" t="s">
        <v>59</v>
      </c>
      <c r="C22" s="29"/>
      <c r="D22" s="29"/>
      <c r="E22" s="29"/>
      <c r="F22" s="22"/>
      <c r="G22" s="22"/>
      <c r="H22" s="22"/>
      <c r="I22" s="31" t="s">
        <v>6</v>
      </c>
      <c r="J22" s="31" t="s">
        <v>39</v>
      </c>
      <c r="K22" s="32"/>
    </row>
    <row r="23" spans="1:11" ht="14.25" customHeight="1" x14ac:dyDescent="0.3">
      <c r="A23" s="29" t="s">
        <v>53</v>
      </c>
      <c r="B23" s="29" t="s">
        <v>60</v>
      </c>
      <c r="C23" s="29"/>
      <c r="D23" s="29"/>
      <c r="E23" s="29"/>
      <c r="F23" s="22"/>
      <c r="G23" s="22"/>
      <c r="H23" s="22"/>
      <c r="I23" s="31" t="s">
        <v>6</v>
      </c>
      <c r="J23" s="31" t="s">
        <v>39</v>
      </c>
      <c r="K23" s="32"/>
    </row>
    <row r="24" spans="1:11" ht="14.25" customHeight="1" x14ac:dyDescent="0.3">
      <c r="A24" s="29" t="s">
        <v>53</v>
      </c>
      <c r="B24" s="29" t="s">
        <v>61</v>
      </c>
      <c r="C24" s="29"/>
      <c r="D24" s="29"/>
      <c r="E24" s="29"/>
      <c r="F24" s="22"/>
      <c r="G24" s="22"/>
      <c r="H24" s="22"/>
      <c r="I24" s="31" t="s">
        <v>6</v>
      </c>
      <c r="J24" s="31" t="s">
        <v>39</v>
      </c>
      <c r="K24" s="32"/>
    </row>
    <row r="25" spans="1:11" ht="14.25" customHeight="1" x14ac:dyDescent="0.3">
      <c r="A25" s="29" t="s">
        <v>53</v>
      </c>
      <c r="B25" s="29" t="s">
        <v>48</v>
      </c>
      <c r="C25" s="29"/>
      <c r="D25" s="29"/>
      <c r="E25" s="29"/>
      <c r="F25" s="22"/>
      <c r="G25" s="22"/>
      <c r="H25" s="22"/>
      <c r="I25" s="31" t="s">
        <v>6</v>
      </c>
      <c r="J25" s="31" t="s">
        <v>40</v>
      </c>
      <c r="K25" s="32"/>
    </row>
    <row r="26" spans="1:11" ht="14.25" customHeight="1" x14ac:dyDescent="0.3">
      <c r="A26" s="29" t="s">
        <v>53</v>
      </c>
      <c r="B26" s="29" t="s">
        <v>49</v>
      </c>
      <c r="C26" s="29"/>
      <c r="D26" s="29"/>
      <c r="E26" s="29"/>
      <c r="F26" s="22"/>
      <c r="G26" s="22"/>
      <c r="H26" s="22"/>
      <c r="I26" s="31" t="s">
        <v>6</v>
      </c>
      <c r="J26" s="31" t="s">
        <v>39</v>
      </c>
      <c r="K26" s="32"/>
    </row>
    <row r="27" spans="1:11" ht="14.25" customHeight="1" x14ac:dyDescent="0.3">
      <c r="A27" s="29" t="s">
        <v>53</v>
      </c>
      <c r="B27" s="29" t="s">
        <v>51</v>
      </c>
      <c r="C27" s="29"/>
      <c r="D27" s="29"/>
      <c r="E27" s="29"/>
      <c r="F27" s="22"/>
      <c r="G27" s="22"/>
      <c r="H27" s="22"/>
      <c r="I27" s="31" t="s">
        <v>6</v>
      </c>
      <c r="J27" s="31" t="s">
        <v>39</v>
      </c>
      <c r="K27" s="32"/>
    </row>
    <row r="28" spans="1:11" ht="14.25" customHeight="1" x14ac:dyDescent="0.3">
      <c r="A28" s="29" t="s">
        <v>53</v>
      </c>
      <c r="B28" s="29" t="s">
        <v>62</v>
      </c>
      <c r="C28" s="29"/>
      <c r="D28" s="29"/>
      <c r="E28" s="29"/>
      <c r="F28" s="22"/>
      <c r="G28" s="22"/>
      <c r="H28" s="22"/>
      <c r="I28" s="31" t="s">
        <v>6</v>
      </c>
      <c r="J28" s="31" t="s">
        <v>39</v>
      </c>
      <c r="K28" s="32"/>
    </row>
    <row r="29" spans="1:11" ht="14.25" customHeight="1" x14ac:dyDescent="0.3">
      <c r="A29" s="29" t="s">
        <v>53</v>
      </c>
      <c r="B29" s="29" t="s">
        <v>42</v>
      </c>
      <c r="C29" s="29"/>
      <c r="D29" s="29"/>
      <c r="E29" s="29"/>
      <c r="F29" s="22"/>
      <c r="G29" s="22"/>
      <c r="H29" s="22"/>
      <c r="I29" s="31" t="s">
        <v>6</v>
      </c>
      <c r="J29" s="31" t="s">
        <v>39</v>
      </c>
      <c r="K29" s="32"/>
    </row>
    <row r="30" spans="1:11" ht="14.25" customHeight="1" x14ac:dyDescent="0.3">
      <c r="A30" s="29" t="s">
        <v>53</v>
      </c>
      <c r="B30" s="29" t="s">
        <v>63</v>
      </c>
      <c r="C30" s="29"/>
      <c r="D30" s="29"/>
      <c r="E30" s="29"/>
      <c r="F30" s="22"/>
      <c r="G30" s="22"/>
      <c r="H30" s="22"/>
      <c r="I30" s="31" t="s">
        <v>6</v>
      </c>
      <c r="J30" s="31" t="s">
        <v>39</v>
      </c>
      <c r="K30" s="32"/>
    </row>
    <row r="31" spans="1:11" ht="14.25" customHeight="1" x14ac:dyDescent="0.3">
      <c r="A31" s="29" t="s">
        <v>53</v>
      </c>
      <c r="B31" s="29" t="s">
        <v>64</v>
      </c>
      <c r="C31" s="29"/>
      <c r="D31" s="29"/>
      <c r="E31" s="29"/>
      <c r="F31" s="22"/>
      <c r="G31" s="22"/>
      <c r="H31" s="22"/>
      <c r="I31" s="31" t="s">
        <v>6</v>
      </c>
      <c r="J31" s="31" t="s">
        <v>39</v>
      </c>
      <c r="K31" s="32"/>
    </row>
    <row r="32" spans="1:11" ht="14.25" customHeight="1" x14ac:dyDescent="0.3">
      <c r="A32" s="29" t="s">
        <v>53</v>
      </c>
      <c r="B32" s="29" t="s">
        <v>65</v>
      </c>
      <c r="C32" s="29"/>
      <c r="D32" s="29"/>
      <c r="E32" s="29"/>
      <c r="F32" s="22"/>
      <c r="G32" s="22"/>
      <c r="H32" s="22"/>
      <c r="I32" s="31" t="s">
        <v>6</v>
      </c>
      <c r="J32" s="31" t="s">
        <v>39</v>
      </c>
      <c r="K32" s="32"/>
    </row>
    <row r="33" spans="1:11" ht="14.25" customHeight="1" x14ac:dyDescent="0.3">
      <c r="A33" s="29" t="s">
        <v>53</v>
      </c>
      <c r="B33" s="29" t="s">
        <v>66</v>
      </c>
      <c r="C33" s="29"/>
      <c r="D33" s="29"/>
      <c r="E33" s="29"/>
      <c r="F33" s="22"/>
      <c r="G33" s="22"/>
      <c r="H33" s="22"/>
      <c r="I33" s="31" t="s">
        <v>6</v>
      </c>
      <c r="J33" s="31" t="s">
        <v>39</v>
      </c>
      <c r="K33" s="32"/>
    </row>
    <row r="34" spans="1:11" ht="14.25" customHeight="1" x14ac:dyDescent="0.3">
      <c r="A34" s="29" t="s">
        <v>53</v>
      </c>
      <c r="B34" s="29" t="s">
        <v>67</v>
      </c>
      <c r="C34" s="29"/>
      <c r="D34" s="29"/>
      <c r="E34" s="29"/>
      <c r="F34" s="22"/>
      <c r="G34" s="22"/>
      <c r="H34" s="22"/>
      <c r="I34" s="31" t="s">
        <v>6</v>
      </c>
      <c r="J34" s="31" t="s">
        <v>39</v>
      </c>
      <c r="K34" s="32"/>
    </row>
    <row r="35" spans="1:11" ht="14.25" customHeight="1" x14ac:dyDescent="0.3">
      <c r="A35" s="29" t="s">
        <v>68</v>
      </c>
      <c r="B35" s="29" t="s">
        <v>69</v>
      </c>
      <c r="C35" s="29"/>
      <c r="D35" s="29"/>
      <c r="E35" s="29"/>
      <c r="F35" s="22"/>
      <c r="G35" s="22"/>
      <c r="H35" s="22"/>
      <c r="I35" s="31" t="s">
        <v>7</v>
      </c>
      <c r="J35" s="31" t="s">
        <v>41</v>
      </c>
      <c r="K35" s="32"/>
    </row>
  </sheetData>
  <sheetProtection formatCells="0" formatColumns="0" formatRows="0" insertRows="0" deleteRows="0"/>
  <phoneticPr fontId="1" type="noConversion"/>
  <pageMargins left="0.25" right="0.25" top="0.75" bottom="0.75" header="0.3" footer="0.3"/>
  <pageSetup paperSize="9" scale="38"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186" stopIfTrue="1" id="{8A3CA36D-2A55-4103-A77E-69B32D8F399E}">
            <xm:f>Report_DCF!$B$4="M USD"</xm:f>
            <x14:dxf>
              <numFmt numFmtId="189" formatCode="#,##0,,_);\(#,##0,,\);&quot; - &quot;;@_)"/>
            </x14:dxf>
          </x14:cfRule>
          <xm:sqref>F5</xm:sqref>
        </x14:conditionalFormatting>
        <x14:conditionalFormatting xmlns:xm="http://schemas.microsoft.com/office/excel/2006/main">
          <x14:cfRule type="expression" priority="185" stopIfTrue="1" id="{3BF9D6BB-C8B0-4A97-9C6C-62ABF5995488}">
            <xm:f>Report_DCF!$B$4="M USD"</xm:f>
            <x14:dxf>
              <numFmt numFmtId="189" formatCode="#,##0,,_);\(#,##0,,\);&quot; - &quot;;@_)"/>
            </x14:dxf>
          </x14:cfRule>
          <xm:sqref>G5</xm:sqref>
        </x14:conditionalFormatting>
        <x14:conditionalFormatting xmlns:xm="http://schemas.microsoft.com/office/excel/2006/main">
          <x14:cfRule type="expression" priority="184" stopIfTrue="1" id="{3EAFE375-9123-49E7-9BED-19CB1FF8570A}">
            <xm:f>Report_DCF!$B$4="M USD"</xm:f>
            <x14:dxf>
              <numFmt numFmtId="189" formatCode="#,##0,,_);\(#,##0,,\);&quot; - &quot;;@_)"/>
            </x14:dxf>
          </x14:cfRule>
          <xm:sqref>H5</xm:sqref>
        </x14:conditionalFormatting>
        <x14:conditionalFormatting xmlns:xm="http://schemas.microsoft.com/office/excel/2006/main">
          <x14:cfRule type="expression" priority="183" stopIfTrue="1" id="{153B487F-099E-4E15-9568-C0BB7B42B746}">
            <xm:f>Report_DCF!$B$4="M USD"</xm:f>
            <x14:dxf>
              <numFmt numFmtId="189" formatCode="#,##0,,_);\(#,##0,,\);&quot; - &quot;;@_)"/>
            </x14:dxf>
          </x14:cfRule>
          <xm:sqref>I5</xm:sqref>
        </x14:conditionalFormatting>
        <x14:conditionalFormatting xmlns:xm="http://schemas.microsoft.com/office/excel/2006/main">
          <x14:cfRule type="expression" priority="182" stopIfTrue="1" id="{52266461-0380-4EF5-AC9E-BA8B94C9A149}">
            <xm:f>Report_DCF!$B$4="M USD"</xm:f>
            <x14:dxf>
              <numFmt numFmtId="189" formatCode="#,##0,,_);\(#,##0,,\);&quot; - &quot;;@_)"/>
            </x14:dxf>
          </x14:cfRule>
          <xm:sqref>J5</xm:sqref>
        </x14:conditionalFormatting>
        <x14:conditionalFormatting xmlns:xm="http://schemas.microsoft.com/office/excel/2006/main">
          <x14:cfRule type="expression" priority="181" stopIfTrue="1" id="{880B3088-741C-4862-9819-E46D644490B0}">
            <xm:f>Report_DCF!$B$4="M USD"</xm:f>
            <x14:dxf>
              <numFmt numFmtId="189" formatCode="#,##0,,_);\(#,##0,,\);&quot; - &quot;;@_)"/>
            </x14:dxf>
          </x14:cfRule>
          <xm:sqref>K5</xm:sqref>
        </x14:conditionalFormatting>
        <x14:conditionalFormatting xmlns:xm="http://schemas.microsoft.com/office/excel/2006/main">
          <x14:cfRule type="expression" priority="180" stopIfTrue="1" id="{C62BB5F5-1174-4728-8DD9-FF2D0C83D59B}">
            <xm:f>Report_DCF!$B$4="M USD"</xm:f>
            <x14:dxf>
              <numFmt numFmtId="189" formatCode="#,##0,,_);\(#,##0,,\);&quot; - &quot;;@_)"/>
            </x14:dxf>
          </x14:cfRule>
          <xm:sqref>F6</xm:sqref>
        </x14:conditionalFormatting>
        <x14:conditionalFormatting xmlns:xm="http://schemas.microsoft.com/office/excel/2006/main">
          <x14:cfRule type="expression" priority="179" stopIfTrue="1" id="{A673E99B-57D0-4FD1-8144-2AEAD7CC6293}">
            <xm:f>Report_DCF!$B$4="M USD"</xm:f>
            <x14:dxf>
              <numFmt numFmtId="189" formatCode="#,##0,,_);\(#,##0,,\);&quot; - &quot;;@_)"/>
            </x14:dxf>
          </x14:cfRule>
          <xm:sqref>G6</xm:sqref>
        </x14:conditionalFormatting>
        <x14:conditionalFormatting xmlns:xm="http://schemas.microsoft.com/office/excel/2006/main">
          <x14:cfRule type="expression" priority="178" stopIfTrue="1" id="{D7F53974-4975-43BB-B9DF-C9604230C1DE}">
            <xm:f>Report_DCF!$B$4="M USD"</xm:f>
            <x14:dxf>
              <numFmt numFmtId="189" formatCode="#,##0,,_);\(#,##0,,\);&quot; - &quot;;@_)"/>
            </x14:dxf>
          </x14:cfRule>
          <xm:sqref>H6</xm:sqref>
        </x14:conditionalFormatting>
        <x14:conditionalFormatting xmlns:xm="http://schemas.microsoft.com/office/excel/2006/main">
          <x14:cfRule type="expression" priority="177" stopIfTrue="1" id="{59FA42C1-05B8-476C-B4E9-2F347AC133B5}">
            <xm:f>Report_DCF!$B$4="M USD"</xm:f>
            <x14:dxf>
              <numFmt numFmtId="189" formatCode="#,##0,,_);\(#,##0,,\);&quot; - &quot;;@_)"/>
            </x14:dxf>
          </x14:cfRule>
          <xm:sqref>I6</xm:sqref>
        </x14:conditionalFormatting>
        <x14:conditionalFormatting xmlns:xm="http://schemas.microsoft.com/office/excel/2006/main">
          <x14:cfRule type="expression" priority="176" stopIfTrue="1" id="{E855A563-903D-42AC-9262-165FCD8B0AE1}">
            <xm:f>Report_DCF!$B$4="M USD"</xm:f>
            <x14:dxf>
              <numFmt numFmtId="189" formatCode="#,##0,,_);\(#,##0,,\);&quot; - &quot;;@_)"/>
            </x14:dxf>
          </x14:cfRule>
          <xm:sqref>J6</xm:sqref>
        </x14:conditionalFormatting>
        <x14:conditionalFormatting xmlns:xm="http://schemas.microsoft.com/office/excel/2006/main">
          <x14:cfRule type="expression" priority="175" stopIfTrue="1" id="{B81FDB39-6874-4A28-BD54-F6E3597D0CEE}">
            <xm:f>Report_DCF!$B$4="M USD"</xm:f>
            <x14:dxf>
              <numFmt numFmtId="189" formatCode="#,##0,,_);\(#,##0,,\);&quot; - &quot;;@_)"/>
            </x14:dxf>
          </x14:cfRule>
          <xm:sqref>K6</xm:sqref>
        </x14:conditionalFormatting>
        <x14:conditionalFormatting xmlns:xm="http://schemas.microsoft.com/office/excel/2006/main">
          <x14:cfRule type="expression" priority="174" stopIfTrue="1" id="{A1AF1D50-FA4A-4DC7-A78B-72F6FF960123}">
            <xm:f>Report_DCF!$B$4="M USD"</xm:f>
            <x14:dxf>
              <numFmt numFmtId="189" formatCode="#,##0,,_);\(#,##0,,\);&quot; - &quot;;@_)"/>
            </x14:dxf>
          </x14:cfRule>
          <xm:sqref>F7</xm:sqref>
        </x14:conditionalFormatting>
        <x14:conditionalFormatting xmlns:xm="http://schemas.microsoft.com/office/excel/2006/main">
          <x14:cfRule type="expression" priority="173" stopIfTrue="1" id="{ACA3FEB3-6ED8-41B4-9AAE-6C938DE91E5D}">
            <xm:f>Report_DCF!$B$4="M USD"</xm:f>
            <x14:dxf>
              <numFmt numFmtId="189" formatCode="#,##0,,_);\(#,##0,,\);&quot; - &quot;;@_)"/>
            </x14:dxf>
          </x14:cfRule>
          <xm:sqref>G7</xm:sqref>
        </x14:conditionalFormatting>
        <x14:conditionalFormatting xmlns:xm="http://schemas.microsoft.com/office/excel/2006/main">
          <x14:cfRule type="expression" priority="172" stopIfTrue="1" id="{832F3B79-96CB-4778-B876-2AF9BC312A93}">
            <xm:f>Report_DCF!$B$4="M USD"</xm:f>
            <x14:dxf>
              <numFmt numFmtId="189" formatCode="#,##0,,_);\(#,##0,,\);&quot; - &quot;;@_)"/>
            </x14:dxf>
          </x14:cfRule>
          <xm:sqref>H7</xm:sqref>
        </x14:conditionalFormatting>
        <x14:conditionalFormatting xmlns:xm="http://schemas.microsoft.com/office/excel/2006/main">
          <x14:cfRule type="expression" priority="171" stopIfTrue="1" id="{32B6F57B-5BC8-4495-98BF-5E87E2AD2239}">
            <xm:f>Report_DCF!$B$4="M USD"</xm:f>
            <x14:dxf>
              <numFmt numFmtId="189" formatCode="#,##0,,_);\(#,##0,,\);&quot; - &quot;;@_)"/>
            </x14:dxf>
          </x14:cfRule>
          <xm:sqref>I7</xm:sqref>
        </x14:conditionalFormatting>
        <x14:conditionalFormatting xmlns:xm="http://schemas.microsoft.com/office/excel/2006/main">
          <x14:cfRule type="expression" priority="170" stopIfTrue="1" id="{179910EA-0BD3-4402-AFEA-A4C77CA6EBDC}">
            <xm:f>Report_DCF!$B$4="M USD"</xm:f>
            <x14:dxf>
              <numFmt numFmtId="189" formatCode="#,##0,,_);\(#,##0,,\);&quot; - &quot;;@_)"/>
            </x14:dxf>
          </x14:cfRule>
          <xm:sqref>J7</xm:sqref>
        </x14:conditionalFormatting>
        <x14:conditionalFormatting xmlns:xm="http://schemas.microsoft.com/office/excel/2006/main">
          <x14:cfRule type="expression" priority="169" stopIfTrue="1" id="{D03C1730-D674-40E5-9BB4-9E8B05CE82FB}">
            <xm:f>Report_DCF!$B$4="M USD"</xm:f>
            <x14:dxf>
              <numFmt numFmtId="189" formatCode="#,##0,,_);\(#,##0,,\);&quot; - &quot;;@_)"/>
            </x14:dxf>
          </x14:cfRule>
          <xm:sqref>K7</xm:sqref>
        </x14:conditionalFormatting>
        <x14:conditionalFormatting xmlns:xm="http://schemas.microsoft.com/office/excel/2006/main">
          <x14:cfRule type="expression" priority="168" stopIfTrue="1" id="{ABE8A982-AF78-4F05-A1BD-C62CC9528F57}">
            <xm:f>Report_DCF!$B$4="M USD"</xm:f>
            <x14:dxf>
              <numFmt numFmtId="189" formatCode="#,##0,,_);\(#,##0,,\);&quot; - &quot;;@_)"/>
            </x14:dxf>
          </x14:cfRule>
          <xm:sqref>F8</xm:sqref>
        </x14:conditionalFormatting>
        <x14:conditionalFormatting xmlns:xm="http://schemas.microsoft.com/office/excel/2006/main">
          <x14:cfRule type="expression" priority="167" stopIfTrue="1" id="{6A92F5D0-FA8E-4B80-B05B-EE5537391B9D}">
            <xm:f>Report_DCF!$B$4="M USD"</xm:f>
            <x14:dxf>
              <numFmt numFmtId="189" formatCode="#,##0,,_);\(#,##0,,\);&quot; - &quot;;@_)"/>
            </x14:dxf>
          </x14:cfRule>
          <xm:sqref>G8</xm:sqref>
        </x14:conditionalFormatting>
        <x14:conditionalFormatting xmlns:xm="http://schemas.microsoft.com/office/excel/2006/main">
          <x14:cfRule type="expression" priority="166" stopIfTrue="1" id="{00CCA27E-2EB5-41EF-B0C6-F28FA1A09291}">
            <xm:f>Report_DCF!$B$4="M USD"</xm:f>
            <x14:dxf>
              <numFmt numFmtId="189" formatCode="#,##0,,_);\(#,##0,,\);&quot; - &quot;;@_)"/>
            </x14:dxf>
          </x14:cfRule>
          <xm:sqref>H8</xm:sqref>
        </x14:conditionalFormatting>
        <x14:conditionalFormatting xmlns:xm="http://schemas.microsoft.com/office/excel/2006/main">
          <x14:cfRule type="expression" priority="165" stopIfTrue="1" id="{E45D236D-D061-45E7-A8BC-DFF5ECED910E}">
            <xm:f>Report_DCF!$B$4="M USD"</xm:f>
            <x14:dxf>
              <numFmt numFmtId="189" formatCode="#,##0,,_);\(#,##0,,\);&quot; - &quot;;@_)"/>
            </x14:dxf>
          </x14:cfRule>
          <xm:sqref>I8</xm:sqref>
        </x14:conditionalFormatting>
        <x14:conditionalFormatting xmlns:xm="http://schemas.microsoft.com/office/excel/2006/main">
          <x14:cfRule type="expression" priority="164" stopIfTrue="1" id="{144BDFFB-E6FA-4ACA-8C77-83A7D1617FCD}">
            <xm:f>Report_DCF!$B$4="M USD"</xm:f>
            <x14:dxf>
              <numFmt numFmtId="189" formatCode="#,##0,,_);\(#,##0,,\);&quot; - &quot;;@_)"/>
            </x14:dxf>
          </x14:cfRule>
          <xm:sqref>J8</xm:sqref>
        </x14:conditionalFormatting>
        <x14:conditionalFormatting xmlns:xm="http://schemas.microsoft.com/office/excel/2006/main">
          <x14:cfRule type="expression" priority="163" stopIfTrue="1" id="{3DEF5DEB-B5BF-4DB8-9C1A-57C1ADD4E661}">
            <xm:f>Report_DCF!$B$4="M USD"</xm:f>
            <x14:dxf>
              <numFmt numFmtId="189" formatCode="#,##0,,_);\(#,##0,,\);&quot; - &quot;;@_)"/>
            </x14:dxf>
          </x14:cfRule>
          <xm:sqref>K8</xm:sqref>
        </x14:conditionalFormatting>
        <x14:conditionalFormatting xmlns:xm="http://schemas.microsoft.com/office/excel/2006/main">
          <x14:cfRule type="expression" priority="162" stopIfTrue="1" id="{3F0F7E0D-92DE-4AA4-9938-F698ED226DD4}">
            <xm:f>Report_DCF!$B$4="M USD"</xm:f>
            <x14:dxf>
              <numFmt numFmtId="189" formatCode="#,##0,,_);\(#,##0,,\);&quot; - &quot;;@_)"/>
            </x14:dxf>
          </x14:cfRule>
          <xm:sqref>F9</xm:sqref>
        </x14:conditionalFormatting>
        <x14:conditionalFormatting xmlns:xm="http://schemas.microsoft.com/office/excel/2006/main">
          <x14:cfRule type="expression" priority="161" stopIfTrue="1" id="{28126417-474E-4FC7-82C6-8D76C42A35F2}">
            <xm:f>Report_DCF!$B$4="M USD"</xm:f>
            <x14:dxf>
              <numFmt numFmtId="189" formatCode="#,##0,,_);\(#,##0,,\);&quot; - &quot;;@_)"/>
            </x14:dxf>
          </x14:cfRule>
          <xm:sqref>G9</xm:sqref>
        </x14:conditionalFormatting>
        <x14:conditionalFormatting xmlns:xm="http://schemas.microsoft.com/office/excel/2006/main">
          <x14:cfRule type="expression" priority="160" stopIfTrue="1" id="{D5CC8701-2AF4-4B44-BD40-5CA1C3BA4E5A}">
            <xm:f>Report_DCF!$B$4="M USD"</xm:f>
            <x14:dxf>
              <numFmt numFmtId="189" formatCode="#,##0,,_);\(#,##0,,\);&quot; - &quot;;@_)"/>
            </x14:dxf>
          </x14:cfRule>
          <xm:sqref>H9</xm:sqref>
        </x14:conditionalFormatting>
        <x14:conditionalFormatting xmlns:xm="http://schemas.microsoft.com/office/excel/2006/main">
          <x14:cfRule type="expression" priority="159" stopIfTrue="1" id="{834538B6-3B22-48A0-8586-83D5DCC2CF67}">
            <xm:f>Report_DCF!$B$4="M USD"</xm:f>
            <x14:dxf>
              <numFmt numFmtId="189" formatCode="#,##0,,_);\(#,##0,,\);&quot; - &quot;;@_)"/>
            </x14:dxf>
          </x14:cfRule>
          <xm:sqref>I9</xm:sqref>
        </x14:conditionalFormatting>
        <x14:conditionalFormatting xmlns:xm="http://schemas.microsoft.com/office/excel/2006/main">
          <x14:cfRule type="expression" priority="158" stopIfTrue="1" id="{17ED6580-CA16-4C92-8577-8C4B4FE44D57}">
            <xm:f>Report_DCF!$B$4="M USD"</xm:f>
            <x14:dxf>
              <numFmt numFmtId="189" formatCode="#,##0,,_);\(#,##0,,\);&quot; - &quot;;@_)"/>
            </x14:dxf>
          </x14:cfRule>
          <xm:sqref>J9</xm:sqref>
        </x14:conditionalFormatting>
        <x14:conditionalFormatting xmlns:xm="http://schemas.microsoft.com/office/excel/2006/main">
          <x14:cfRule type="expression" priority="157" stopIfTrue="1" id="{58FFEB87-6BDD-4D84-B8DE-373AC5875274}">
            <xm:f>Report_DCF!$B$4="M USD"</xm:f>
            <x14:dxf>
              <numFmt numFmtId="189" formatCode="#,##0,,_);\(#,##0,,\);&quot; - &quot;;@_)"/>
            </x14:dxf>
          </x14:cfRule>
          <xm:sqref>K9</xm:sqref>
        </x14:conditionalFormatting>
        <x14:conditionalFormatting xmlns:xm="http://schemas.microsoft.com/office/excel/2006/main">
          <x14:cfRule type="expression" priority="156" stopIfTrue="1" id="{BCFCE439-D626-4E57-86C7-48DE915BF600}">
            <xm:f>Report_DCF!$B$4="M USD"</xm:f>
            <x14:dxf>
              <numFmt numFmtId="189" formatCode="#,##0,,_);\(#,##0,,\);&quot; - &quot;;@_)"/>
            </x14:dxf>
          </x14:cfRule>
          <xm:sqref>F10</xm:sqref>
        </x14:conditionalFormatting>
        <x14:conditionalFormatting xmlns:xm="http://schemas.microsoft.com/office/excel/2006/main">
          <x14:cfRule type="expression" priority="155" stopIfTrue="1" id="{AF4E9D6C-C5FA-4BAE-82B9-CDC0308C113A}">
            <xm:f>Report_DCF!$B$4="M USD"</xm:f>
            <x14:dxf>
              <numFmt numFmtId="189" formatCode="#,##0,,_);\(#,##0,,\);&quot; - &quot;;@_)"/>
            </x14:dxf>
          </x14:cfRule>
          <xm:sqref>G10</xm:sqref>
        </x14:conditionalFormatting>
        <x14:conditionalFormatting xmlns:xm="http://schemas.microsoft.com/office/excel/2006/main">
          <x14:cfRule type="expression" priority="154" stopIfTrue="1" id="{6C322060-585B-4F24-A77C-94FEDBE6A0D8}">
            <xm:f>Report_DCF!$B$4="M USD"</xm:f>
            <x14:dxf>
              <numFmt numFmtId="189" formatCode="#,##0,,_);\(#,##0,,\);&quot; - &quot;;@_)"/>
            </x14:dxf>
          </x14:cfRule>
          <xm:sqref>H10</xm:sqref>
        </x14:conditionalFormatting>
        <x14:conditionalFormatting xmlns:xm="http://schemas.microsoft.com/office/excel/2006/main">
          <x14:cfRule type="expression" priority="153" stopIfTrue="1" id="{C9AD1414-F050-4617-A318-DFEEFCE1EBA3}">
            <xm:f>Report_DCF!$B$4="M USD"</xm:f>
            <x14:dxf>
              <numFmt numFmtId="189" formatCode="#,##0,,_);\(#,##0,,\);&quot; - &quot;;@_)"/>
            </x14:dxf>
          </x14:cfRule>
          <xm:sqref>I10</xm:sqref>
        </x14:conditionalFormatting>
        <x14:conditionalFormatting xmlns:xm="http://schemas.microsoft.com/office/excel/2006/main">
          <x14:cfRule type="expression" priority="152" stopIfTrue="1" id="{60B6B022-B5C4-4549-B1AD-7F21C19456B2}">
            <xm:f>Report_DCF!$B$4="M USD"</xm:f>
            <x14:dxf>
              <numFmt numFmtId="189" formatCode="#,##0,,_);\(#,##0,,\);&quot; - &quot;;@_)"/>
            </x14:dxf>
          </x14:cfRule>
          <xm:sqref>J10</xm:sqref>
        </x14:conditionalFormatting>
        <x14:conditionalFormatting xmlns:xm="http://schemas.microsoft.com/office/excel/2006/main">
          <x14:cfRule type="expression" priority="151" stopIfTrue="1" id="{52EB645B-5B35-46CB-A406-D8E6E5CF49F0}">
            <xm:f>Report_DCF!$B$4="M USD"</xm:f>
            <x14:dxf>
              <numFmt numFmtId="189" formatCode="#,##0,,_);\(#,##0,,\);&quot; - &quot;;@_)"/>
            </x14:dxf>
          </x14:cfRule>
          <xm:sqref>K10</xm:sqref>
        </x14:conditionalFormatting>
        <x14:conditionalFormatting xmlns:xm="http://schemas.microsoft.com/office/excel/2006/main">
          <x14:cfRule type="expression" priority="150" stopIfTrue="1" id="{99284105-648B-4BF2-A13E-342D29C6E21E}">
            <xm:f>Report_DCF!$B$4="M USD"</xm:f>
            <x14:dxf>
              <numFmt numFmtId="189" formatCode="#,##0,,_);\(#,##0,,\);&quot; - &quot;;@_)"/>
            </x14:dxf>
          </x14:cfRule>
          <xm:sqref>F11</xm:sqref>
        </x14:conditionalFormatting>
        <x14:conditionalFormatting xmlns:xm="http://schemas.microsoft.com/office/excel/2006/main">
          <x14:cfRule type="expression" priority="149" stopIfTrue="1" id="{82A02F0A-7325-4274-99C4-71E0AA37ED6B}">
            <xm:f>Report_DCF!$B$4="M USD"</xm:f>
            <x14:dxf>
              <numFmt numFmtId="189" formatCode="#,##0,,_);\(#,##0,,\);&quot; - &quot;;@_)"/>
            </x14:dxf>
          </x14:cfRule>
          <xm:sqref>G11</xm:sqref>
        </x14:conditionalFormatting>
        <x14:conditionalFormatting xmlns:xm="http://schemas.microsoft.com/office/excel/2006/main">
          <x14:cfRule type="expression" priority="148" stopIfTrue="1" id="{324E55E0-2EEE-4ACF-B53D-62BA77B7E035}">
            <xm:f>Report_DCF!$B$4="M USD"</xm:f>
            <x14:dxf>
              <numFmt numFmtId="189" formatCode="#,##0,,_);\(#,##0,,\);&quot; - &quot;;@_)"/>
            </x14:dxf>
          </x14:cfRule>
          <xm:sqref>H11</xm:sqref>
        </x14:conditionalFormatting>
        <x14:conditionalFormatting xmlns:xm="http://schemas.microsoft.com/office/excel/2006/main">
          <x14:cfRule type="expression" priority="147" stopIfTrue="1" id="{FC092326-B368-495F-AAFD-F59BC1FE8D58}">
            <xm:f>Report_DCF!$B$4="M USD"</xm:f>
            <x14:dxf>
              <numFmt numFmtId="189" formatCode="#,##0,,_);\(#,##0,,\);&quot; - &quot;;@_)"/>
            </x14:dxf>
          </x14:cfRule>
          <xm:sqref>I11</xm:sqref>
        </x14:conditionalFormatting>
        <x14:conditionalFormatting xmlns:xm="http://schemas.microsoft.com/office/excel/2006/main">
          <x14:cfRule type="expression" priority="146" stopIfTrue="1" id="{0C00E57F-6879-4DB1-9EBA-3101405BA8AD}">
            <xm:f>Report_DCF!$B$4="M USD"</xm:f>
            <x14:dxf>
              <numFmt numFmtId="189" formatCode="#,##0,,_);\(#,##0,,\);&quot; - &quot;;@_)"/>
            </x14:dxf>
          </x14:cfRule>
          <xm:sqref>J11</xm:sqref>
        </x14:conditionalFormatting>
        <x14:conditionalFormatting xmlns:xm="http://schemas.microsoft.com/office/excel/2006/main">
          <x14:cfRule type="expression" priority="145" stopIfTrue="1" id="{A5865F02-0F5C-4B17-9602-0F8415D6EBCC}">
            <xm:f>Report_DCF!$B$4="M USD"</xm:f>
            <x14:dxf>
              <numFmt numFmtId="189" formatCode="#,##0,,_);\(#,##0,,\);&quot; - &quot;;@_)"/>
            </x14:dxf>
          </x14:cfRule>
          <xm:sqref>K11</xm:sqref>
        </x14:conditionalFormatting>
        <x14:conditionalFormatting xmlns:xm="http://schemas.microsoft.com/office/excel/2006/main">
          <x14:cfRule type="expression" priority="144" stopIfTrue="1" id="{D8F0448F-C788-48E4-9DB7-394CBABC3AFA}">
            <xm:f>Report_DCF!$B$4="M USD"</xm:f>
            <x14:dxf>
              <numFmt numFmtId="189" formatCode="#,##0,,_);\(#,##0,,\);&quot; - &quot;;@_)"/>
            </x14:dxf>
          </x14:cfRule>
          <xm:sqref>F12</xm:sqref>
        </x14:conditionalFormatting>
        <x14:conditionalFormatting xmlns:xm="http://schemas.microsoft.com/office/excel/2006/main">
          <x14:cfRule type="expression" priority="143" stopIfTrue="1" id="{031D8840-59AE-4D40-A156-556EFDC37B35}">
            <xm:f>Report_DCF!$B$4="M USD"</xm:f>
            <x14:dxf>
              <numFmt numFmtId="189" formatCode="#,##0,,_);\(#,##0,,\);&quot; - &quot;;@_)"/>
            </x14:dxf>
          </x14:cfRule>
          <xm:sqref>G12</xm:sqref>
        </x14:conditionalFormatting>
        <x14:conditionalFormatting xmlns:xm="http://schemas.microsoft.com/office/excel/2006/main">
          <x14:cfRule type="expression" priority="142" stopIfTrue="1" id="{DC944E73-7CB3-4B2A-A42B-8687B941E0FA}">
            <xm:f>Report_DCF!$B$4="M USD"</xm:f>
            <x14:dxf>
              <numFmt numFmtId="189" formatCode="#,##0,,_);\(#,##0,,\);&quot; - &quot;;@_)"/>
            </x14:dxf>
          </x14:cfRule>
          <xm:sqref>H12</xm:sqref>
        </x14:conditionalFormatting>
        <x14:conditionalFormatting xmlns:xm="http://schemas.microsoft.com/office/excel/2006/main">
          <x14:cfRule type="expression" priority="141" stopIfTrue="1" id="{E11FA4A2-0510-4D15-9DA1-414FC879CE60}">
            <xm:f>Report_DCF!$B$4="M USD"</xm:f>
            <x14:dxf>
              <numFmt numFmtId="189" formatCode="#,##0,,_);\(#,##0,,\);&quot; - &quot;;@_)"/>
            </x14:dxf>
          </x14:cfRule>
          <xm:sqref>I12</xm:sqref>
        </x14:conditionalFormatting>
        <x14:conditionalFormatting xmlns:xm="http://schemas.microsoft.com/office/excel/2006/main">
          <x14:cfRule type="expression" priority="140" stopIfTrue="1" id="{51393157-A0F1-44C3-A702-A99AE72EF79A}">
            <xm:f>Report_DCF!$B$4="M USD"</xm:f>
            <x14:dxf>
              <numFmt numFmtId="189" formatCode="#,##0,,_);\(#,##0,,\);&quot; - &quot;;@_)"/>
            </x14:dxf>
          </x14:cfRule>
          <xm:sqref>J12</xm:sqref>
        </x14:conditionalFormatting>
        <x14:conditionalFormatting xmlns:xm="http://schemas.microsoft.com/office/excel/2006/main">
          <x14:cfRule type="expression" priority="139" stopIfTrue="1" id="{30FAC31C-3009-43EE-9EBA-4F276F1F7236}">
            <xm:f>Report_DCF!$B$4="M USD"</xm:f>
            <x14:dxf>
              <numFmt numFmtId="189" formatCode="#,##0,,_);\(#,##0,,\);&quot; - &quot;;@_)"/>
            </x14:dxf>
          </x14:cfRule>
          <xm:sqref>K12</xm:sqref>
        </x14:conditionalFormatting>
        <x14:conditionalFormatting xmlns:xm="http://schemas.microsoft.com/office/excel/2006/main">
          <x14:cfRule type="expression" priority="138" stopIfTrue="1" id="{41A311D7-EC56-402F-A0B7-D96F0F7A43C6}">
            <xm:f>Report_DCF!$B$4="M USD"</xm:f>
            <x14:dxf>
              <numFmt numFmtId="189" formatCode="#,##0,,_);\(#,##0,,\);&quot; - &quot;;@_)"/>
            </x14:dxf>
          </x14:cfRule>
          <xm:sqref>F13</xm:sqref>
        </x14:conditionalFormatting>
        <x14:conditionalFormatting xmlns:xm="http://schemas.microsoft.com/office/excel/2006/main">
          <x14:cfRule type="expression" priority="137" stopIfTrue="1" id="{A3AD4ABE-AEB4-4B05-90E8-8A173548D250}">
            <xm:f>Report_DCF!$B$4="M USD"</xm:f>
            <x14:dxf>
              <numFmt numFmtId="189" formatCode="#,##0,,_);\(#,##0,,\);&quot; - &quot;;@_)"/>
            </x14:dxf>
          </x14:cfRule>
          <xm:sqref>G13</xm:sqref>
        </x14:conditionalFormatting>
        <x14:conditionalFormatting xmlns:xm="http://schemas.microsoft.com/office/excel/2006/main">
          <x14:cfRule type="expression" priority="136" stopIfTrue="1" id="{D172DB8C-D815-4D8F-94D3-BA0FC0FB76C4}">
            <xm:f>Report_DCF!$B$4="M USD"</xm:f>
            <x14:dxf>
              <numFmt numFmtId="189" formatCode="#,##0,,_);\(#,##0,,\);&quot; - &quot;;@_)"/>
            </x14:dxf>
          </x14:cfRule>
          <xm:sqref>H13</xm:sqref>
        </x14:conditionalFormatting>
        <x14:conditionalFormatting xmlns:xm="http://schemas.microsoft.com/office/excel/2006/main">
          <x14:cfRule type="expression" priority="135" stopIfTrue="1" id="{846C7AC4-EA62-46CE-A9A8-F509001E5277}">
            <xm:f>Report_DCF!$B$4="M USD"</xm:f>
            <x14:dxf>
              <numFmt numFmtId="189" formatCode="#,##0,,_);\(#,##0,,\);&quot; - &quot;;@_)"/>
            </x14:dxf>
          </x14:cfRule>
          <xm:sqref>I13</xm:sqref>
        </x14:conditionalFormatting>
        <x14:conditionalFormatting xmlns:xm="http://schemas.microsoft.com/office/excel/2006/main">
          <x14:cfRule type="expression" priority="134" stopIfTrue="1" id="{2AB324A1-4075-46DB-A61C-254F566AF0C6}">
            <xm:f>Report_DCF!$B$4="M USD"</xm:f>
            <x14:dxf>
              <numFmt numFmtId="189" formatCode="#,##0,,_);\(#,##0,,\);&quot; - &quot;;@_)"/>
            </x14:dxf>
          </x14:cfRule>
          <xm:sqref>J13</xm:sqref>
        </x14:conditionalFormatting>
        <x14:conditionalFormatting xmlns:xm="http://schemas.microsoft.com/office/excel/2006/main">
          <x14:cfRule type="expression" priority="133" stopIfTrue="1" id="{2D369C21-61A7-4993-8A76-3AFDB567E637}">
            <xm:f>Report_DCF!$B$4="M USD"</xm:f>
            <x14:dxf>
              <numFmt numFmtId="189" formatCode="#,##0,,_);\(#,##0,,\);&quot; - &quot;;@_)"/>
            </x14:dxf>
          </x14:cfRule>
          <xm:sqref>K13</xm:sqref>
        </x14:conditionalFormatting>
        <x14:conditionalFormatting xmlns:xm="http://schemas.microsoft.com/office/excel/2006/main">
          <x14:cfRule type="expression" priority="132" stopIfTrue="1" id="{0FC9908B-EE95-48F9-9B74-12BAB903D80E}">
            <xm:f>Report_DCF!$B$4="M USD"</xm:f>
            <x14:dxf>
              <numFmt numFmtId="189" formatCode="#,##0,,_);\(#,##0,,\);&quot; - &quot;;@_)"/>
            </x14:dxf>
          </x14:cfRule>
          <xm:sqref>F14</xm:sqref>
        </x14:conditionalFormatting>
        <x14:conditionalFormatting xmlns:xm="http://schemas.microsoft.com/office/excel/2006/main">
          <x14:cfRule type="expression" priority="131" stopIfTrue="1" id="{53D14272-737C-448E-BF03-1FCC48CB8BBD}">
            <xm:f>Report_DCF!$B$4="M USD"</xm:f>
            <x14:dxf>
              <numFmt numFmtId="189" formatCode="#,##0,,_);\(#,##0,,\);&quot; - &quot;;@_)"/>
            </x14:dxf>
          </x14:cfRule>
          <xm:sqref>G14</xm:sqref>
        </x14:conditionalFormatting>
        <x14:conditionalFormatting xmlns:xm="http://schemas.microsoft.com/office/excel/2006/main">
          <x14:cfRule type="expression" priority="130" stopIfTrue="1" id="{1B64B34F-F31C-470A-A235-366B52022A70}">
            <xm:f>Report_DCF!$B$4="M USD"</xm:f>
            <x14:dxf>
              <numFmt numFmtId="189" formatCode="#,##0,,_);\(#,##0,,\);&quot; - &quot;;@_)"/>
            </x14:dxf>
          </x14:cfRule>
          <xm:sqref>H14</xm:sqref>
        </x14:conditionalFormatting>
        <x14:conditionalFormatting xmlns:xm="http://schemas.microsoft.com/office/excel/2006/main">
          <x14:cfRule type="expression" priority="129" stopIfTrue="1" id="{B54093F8-9638-4033-98B5-98C56B5E6132}">
            <xm:f>Report_DCF!$B$4="M USD"</xm:f>
            <x14:dxf>
              <numFmt numFmtId="189" formatCode="#,##0,,_);\(#,##0,,\);&quot; - &quot;;@_)"/>
            </x14:dxf>
          </x14:cfRule>
          <xm:sqref>I14</xm:sqref>
        </x14:conditionalFormatting>
        <x14:conditionalFormatting xmlns:xm="http://schemas.microsoft.com/office/excel/2006/main">
          <x14:cfRule type="expression" priority="128" stopIfTrue="1" id="{214D2CDF-0634-4D9A-9698-53DBB52E9C80}">
            <xm:f>Report_DCF!$B$4="M USD"</xm:f>
            <x14:dxf>
              <numFmt numFmtId="189" formatCode="#,##0,,_);\(#,##0,,\);&quot; - &quot;;@_)"/>
            </x14:dxf>
          </x14:cfRule>
          <xm:sqref>J14</xm:sqref>
        </x14:conditionalFormatting>
        <x14:conditionalFormatting xmlns:xm="http://schemas.microsoft.com/office/excel/2006/main">
          <x14:cfRule type="expression" priority="127" stopIfTrue="1" id="{F07AC440-C1E8-41CC-923F-306FA9098C6F}">
            <xm:f>Report_DCF!$B$4="M USD"</xm:f>
            <x14:dxf>
              <numFmt numFmtId="189" formatCode="#,##0,,_);\(#,##0,,\);&quot; - &quot;;@_)"/>
            </x14:dxf>
          </x14:cfRule>
          <xm:sqref>K14</xm:sqref>
        </x14:conditionalFormatting>
        <x14:conditionalFormatting xmlns:xm="http://schemas.microsoft.com/office/excel/2006/main">
          <x14:cfRule type="expression" priority="126" stopIfTrue="1" id="{45149745-4C62-44EB-B4DB-5874F266AFC1}">
            <xm:f>Report_DCF!$B$4="M USD"</xm:f>
            <x14:dxf>
              <numFmt numFmtId="189" formatCode="#,##0,,_);\(#,##0,,\);&quot; - &quot;;@_)"/>
            </x14:dxf>
          </x14:cfRule>
          <xm:sqref>F15</xm:sqref>
        </x14:conditionalFormatting>
        <x14:conditionalFormatting xmlns:xm="http://schemas.microsoft.com/office/excel/2006/main">
          <x14:cfRule type="expression" priority="125" stopIfTrue="1" id="{368BE285-89A5-42C0-A66D-FE14738EF300}">
            <xm:f>Report_DCF!$B$4="M USD"</xm:f>
            <x14:dxf>
              <numFmt numFmtId="189" formatCode="#,##0,,_);\(#,##0,,\);&quot; - &quot;;@_)"/>
            </x14:dxf>
          </x14:cfRule>
          <xm:sqref>G15</xm:sqref>
        </x14:conditionalFormatting>
        <x14:conditionalFormatting xmlns:xm="http://schemas.microsoft.com/office/excel/2006/main">
          <x14:cfRule type="expression" priority="124" stopIfTrue="1" id="{D92B98C9-DD9F-4F09-9107-997B00B180DE}">
            <xm:f>Report_DCF!$B$4="M USD"</xm:f>
            <x14:dxf>
              <numFmt numFmtId="189" formatCode="#,##0,,_);\(#,##0,,\);&quot; - &quot;;@_)"/>
            </x14:dxf>
          </x14:cfRule>
          <xm:sqref>H15</xm:sqref>
        </x14:conditionalFormatting>
        <x14:conditionalFormatting xmlns:xm="http://schemas.microsoft.com/office/excel/2006/main">
          <x14:cfRule type="expression" priority="123" stopIfTrue="1" id="{6FB8CF5D-280C-4661-8245-7E6CA1F74A0D}">
            <xm:f>Report_DCF!$B$4="M USD"</xm:f>
            <x14:dxf>
              <numFmt numFmtId="189" formatCode="#,##0,,_);\(#,##0,,\);&quot; - &quot;;@_)"/>
            </x14:dxf>
          </x14:cfRule>
          <xm:sqref>I15</xm:sqref>
        </x14:conditionalFormatting>
        <x14:conditionalFormatting xmlns:xm="http://schemas.microsoft.com/office/excel/2006/main">
          <x14:cfRule type="expression" priority="122" stopIfTrue="1" id="{923DDDA8-35AE-42BD-B737-5FA29952E3DE}">
            <xm:f>Report_DCF!$B$4="M USD"</xm:f>
            <x14:dxf>
              <numFmt numFmtId="189" formatCode="#,##0,,_);\(#,##0,,\);&quot; - &quot;;@_)"/>
            </x14:dxf>
          </x14:cfRule>
          <xm:sqref>J15</xm:sqref>
        </x14:conditionalFormatting>
        <x14:conditionalFormatting xmlns:xm="http://schemas.microsoft.com/office/excel/2006/main">
          <x14:cfRule type="expression" priority="121" stopIfTrue="1" id="{225F2174-2DF1-4369-A38B-B4D3E170F22F}">
            <xm:f>Report_DCF!$B$4="M USD"</xm:f>
            <x14:dxf>
              <numFmt numFmtId="189" formatCode="#,##0,,_);\(#,##0,,\);&quot; - &quot;;@_)"/>
            </x14:dxf>
          </x14:cfRule>
          <xm:sqref>K15</xm:sqref>
        </x14:conditionalFormatting>
        <x14:conditionalFormatting xmlns:xm="http://schemas.microsoft.com/office/excel/2006/main">
          <x14:cfRule type="expression" priority="120" stopIfTrue="1" id="{DB098526-7A5F-44C0-99CE-8BA1EB2B8E7E}">
            <xm:f>Report_DCF!$B$4="M USD"</xm:f>
            <x14:dxf>
              <numFmt numFmtId="189" formatCode="#,##0,,_);\(#,##0,,\);&quot; - &quot;;@_)"/>
            </x14:dxf>
          </x14:cfRule>
          <xm:sqref>F16</xm:sqref>
        </x14:conditionalFormatting>
        <x14:conditionalFormatting xmlns:xm="http://schemas.microsoft.com/office/excel/2006/main">
          <x14:cfRule type="expression" priority="119" stopIfTrue="1" id="{4838045C-A8A8-4397-A53F-17C0AA5562C1}">
            <xm:f>Report_DCF!$B$4="M USD"</xm:f>
            <x14:dxf>
              <numFmt numFmtId="189" formatCode="#,##0,,_);\(#,##0,,\);&quot; - &quot;;@_)"/>
            </x14:dxf>
          </x14:cfRule>
          <xm:sqref>G16</xm:sqref>
        </x14:conditionalFormatting>
        <x14:conditionalFormatting xmlns:xm="http://schemas.microsoft.com/office/excel/2006/main">
          <x14:cfRule type="expression" priority="118" stopIfTrue="1" id="{7850A860-A392-4EB8-B8DA-6A0F8A2F9867}">
            <xm:f>Report_DCF!$B$4="M USD"</xm:f>
            <x14:dxf>
              <numFmt numFmtId="189" formatCode="#,##0,,_);\(#,##0,,\);&quot; - &quot;;@_)"/>
            </x14:dxf>
          </x14:cfRule>
          <xm:sqref>H16</xm:sqref>
        </x14:conditionalFormatting>
        <x14:conditionalFormatting xmlns:xm="http://schemas.microsoft.com/office/excel/2006/main">
          <x14:cfRule type="expression" priority="117" stopIfTrue="1" id="{D409E689-188F-49BC-BB69-8D7B256BF514}">
            <xm:f>Report_DCF!$B$4="M USD"</xm:f>
            <x14:dxf>
              <numFmt numFmtId="189" formatCode="#,##0,,_);\(#,##0,,\);&quot; - &quot;;@_)"/>
            </x14:dxf>
          </x14:cfRule>
          <xm:sqref>I16</xm:sqref>
        </x14:conditionalFormatting>
        <x14:conditionalFormatting xmlns:xm="http://schemas.microsoft.com/office/excel/2006/main">
          <x14:cfRule type="expression" priority="116" stopIfTrue="1" id="{259FCFE1-F2B0-45E0-91A7-A9B0F0B5F0BC}">
            <xm:f>Report_DCF!$B$4="M USD"</xm:f>
            <x14:dxf>
              <numFmt numFmtId="189" formatCode="#,##0,,_);\(#,##0,,\);&quot; - &quot;;@_)"/>
            </x14:dxf>
          </x14:cfRule>
          <xm:sqref>J16</xm:sqref>
        </x14:conditionalFormatting>
        <x14:conditionalFormatting xmlns:xm="http://schemas.microsoft.com/office/excel/2006/main">
          <x14:cfRule type="expression" priority="115" stopIfTrue="1" id="{D3F8A179-49B6-497F-A7FD-8F0EAE932C9A}">
            <xm:f>Report_DCF!$B$4="M USD"</xm:f>
            <x14:dxf>
              <numFmt numFmtId="189" formatCode="#,##0,,_);\(#,##0,,\);&quot; - &quot;;@_)"/>
            </x14:dxf>
          </x14:cfRule>
          <xm:sqref>K16</xm:sqref>
        </x14:conditionalFormatting>
        <x14:conditionalFormatting xmlns:xm="http://schemas.microsoft.com/office/excel/2006/main">
          <x14:cfRule type="expression" priority="114" stopIfTrue="1" id="{4B25B5BF-4016-41FE-8099-81AAA8C2F7EC}">
            <xm:f>Report_DCF!$B$4="M USD"</xm:f>
            <x14:dxf>
              <numFmt numFmtId="189" formatCode="#,##0,,_);\(#,##0,,\);&quot; - &quot;;@_)"/>
            </x14:dxf>
          </x14:cfRule>
          <xm:sqref>F17</xm:sqref>
        </x14:conditionalFormatting>
        <x14:conditionalFormatting xmlns:xm="http://schemas.microsoft.com/office/excel/2006/main">
          <x14:cfRule type="expression" priority="113" stopIfTrue="1" id="{A03278CF-8460-4E64-9E6C-DC10B71D5D20}">
            <xm:f>Report_DCF!$B$4="M USD"</xm:f>
            <x14:dxf>
              <numFmt numFmtId="189" formatCode="#,##0,,_);\(#,##0,,\);&quot; - &quot;;@_)"/>
            </x14:dxf>
          </x14:cfRule>
          <xm:sqref>G17</xm:sqref>
        </x14:conditionalFormatting>
        <x14:conditionalFormatting xmlns:xm="http://schemas.microsoft.com/office/excel/2006/main">
          <x14:cfRule type="expression" priority="112" stopIfTrue="1" id="{79B84457-85F1-4C17-A034-43F84EC1A4D4}">
            <xm:f>Report_DCF!$B$4="M USD"</xm:f>
            <x14:dxf>
              <numFmt numFmtId="189" formatCode="#,##0,,_);\(#,##0,,\);&quot; - &quot;;@_)"/>
            </x14:dxf>
          </x14:cfRule>
          <xm:sqref>H17</xm:sqref>
        </x14:conditionalFormatting>
        <x14:conditionalFormatting xmlns:xm="http://schemas.microsoft.com/office/excel/2006/main">
          <x14:cfRule type="expression" priority="111" stopIfTrue="1" id="{0BAAB2F2-011B-4F67-A166-00DC7C05D7CF}">
            <xm:f>Report_DCF!$B$4="M USD"</xm:f>
            <x14:dxf>
              <numFmt numFmtId="189" formatCode="#,##0,,_);\(#,##0,,\);&quot; - &quot;;@_)"/>
            </x14:dxf>
          </x14:cfRule>
          <xm:sqref>I17</xm:sqref>
        </x14:conditionalFormatting>
        <x14:conditionalFormatting xmlns:xm="http://schemas.microsoft.com/office/excel/2006/main">
          <x14:cfRule type="expression" priority="110" stopIfTrue="1" id="{0E95A665-0CF6-4FE9-9893-009F012DEF68}">
            <xm:f>Report_DCF!$B$4="M USD"</xm:f>
            <x14:dxf>
              <numFmt numFmtId="189" formatCode="#,##0,,_);\(#,##0,,\);&quot; - &quot;;@_)"/>
            </x14:dxf>
          </x14:cfRule>
          <xm:sqref>J17</xm:sqref>
        </x14:conditionalFormatting>
        <x14:conditionalFormatting xmlns:xm="http://schemas.microsoft.com/office/excel/2006/main">
          <x14:cfRule type="expression" priority="109" stopIfTrue="1" id="{DA7CC723-D799-4E79-BB9A-0999B5A25DF4}">
            <xm:f>Report_DCF!$B$4="M USD"</xm:f>
            <x14:dxf>
              <numFmt numFmtId="189" formatCode="#,##0,,_);\(#,##0,,\);&quot; - &quot;;@_)"/>
            </x14:dxf>
          </x14:cfRule>
          <xm:sqref>K17</xm:sqref>
        </x14:conditionalFormatting>
        <x14:conditionalFormatting xmlns:xm="http://schemas.microsoft.com/office/excel/2006/main">
          <x14:cfRule type="expression" priority="108" stopIfTrue="1" id="{F885719E-DDBD-4F33-903B-CE432A1989AD}">
            <xm:f>Report_DCF!$B$4="M USD"</xm:f>
            <x14:dxf>
              <numFmt numFmtId="189" formatCode="#,##0,,_);\(#,##0,,\);&quot; - &quot;;@_)"/>
            </x14:dxf>
          </x14:cfRule>
          <xm:sqref>F18</xm:sqref>
        </x14:conditionalFormatting>
        <x14:conditionalFormatting xmlns:xm="http://schemas.microsoft.com/office/excel/2006/main">
          <x14:cfRule type="expression" priority="107" stopIfTrue="1" id="{B8A873EB-A887-4DB1-8DDB-C3FCB2163D38}">
            <xm:f>Report_DCF!$B$4="M USD"</xm:f>
            <x14:dxf>
              <numFmt numFmtId="189" formatCode="#,##0,,_);\(#,##0,,\);&quot; - &quot;;@_)"/>
            </x14:dxf>
          </x14:cfRule>
          <xm:sqref>G18</xm:sqref>
        </x14:conditionalFormatting>
        <x14:conditionalFormatting xmlns:xm="http://schemas.microsoft.com/office/excel/2006/main">
          <x14:cfRule type="expression" priority="106" stopIfTrue="1" id="{F23D2733-39E9-47F7-9FCA-A0FBA14C5487}">
            <xm:f>Report_DCF!$B$4="M USD"</xm:f>
            <x14:dxf>
              <numFmt numFmtId="189" formatCode="#,##0,,_);\(#,##0,,\);&quot; - &quot;;@_)"/>
            </x14:dxf>
          </x14:cfRule>
          <xm:sqref>H18</xm:sqref>
        </x14:conditionalFormatting>
        <x14:conditionalFormatting xmlns:xm="http://schemas.microsoft.com/office/excel/2006/main">
          <x14:cfRule type="expression" priority="105" stopIfTrue="1" id="{D5C3B4D7-B8A2-4907-A7BE-6CD85BB9DD4F}">
            <xm:f>Report_DCF!$B$4="M USD"</xm:f>
            <x14:dxf>
              <numFmt numFmtId="189" formatCode="#,##0,,_);\(#,##0,,\);&quot; - &quot;;@_)"/>
            </x14:dxf>
          </x14:cfRule>
          <xm:sqref>I18</xm:sqref>
        </x14:conditionalFormatting>
        <x14:conditionalFormatting xmlns:xm="http://schemas.microsoft.com/office/excel/2006/main">
          <x14:cfRule type="expression" priority="104" stopIfTrue="1" id="{890F94F2-C317-43E0-B623-F0A99422A930}">
            <xm:f>Report_DCF!$B$4="M USD"</xm:f>
            <x14:dxf>
              <numFmt numFmtId="189" formatCode="#,##0,,_);\(#,##0,,\);&quot; - &quot;;@_)"/>
            </x14:dxf>
          </x14:cfRule>
          <xm:sqref>J18</xm:sqref>
        </x14:conditionalFormatting>
        <x14:conditionalFormatting xmlns:xm="http://schemas.microsoft.com/office/excel/2006/main">
          <x14:cfRule type="expression" priority="103" stopIfTrue="1" id="{3872C0D0-D214-45C2-B0C9-00FADC348A67}">
            <xm:f>Report_DCF!$B$4="M USD"</xm:f>
            <x14:dxf>
              <numFmt numFmtId="189" formatCode="#,##0,,_);\(#,##0,,\);&quot; - &quot;;@_)"/>
            </x14:dxf>
          </x14:cfRule>
          <xm:sqref>K18</xm:sqref>
        </x14:conditionalFormatting>
        <x14:conditionalFormatting xmlns:xm="http://schemas.microsoft.com/office/excel/2006/main">
          <x14:cfRule type="expression" priority="102" stopIfTrue="1" id="{422D2395-C514-4848-B52F-F7D496EC3E7A}">
            <xm:f>Report_DCF!$B$4="M USD"</xm:f>
            <x14:dxf>
              <numFmt numFmtId="189" formatCode="#,##0,,_);\(#,##0,,\);&quot; - &quot;;@_)"/>
            </x14:dxf>
          </x14:cfRule>
          <xm:sqref>F19</xm:sqref>
        </x14:conditionalFormatting>
        <x14:conditionalFormatting xmlns:xm="http://schemas.microsoft.com/office/excel/2006/main">
          <x14:cfRule type="expression" priority="101" stopIfTrue="1" id="{FF5886E5-CF5F-4937-A66C-DE497A6CE527}">
            <xm:f>Report_DCF!$B$4="M USD"</xm:f>
            <x14:dxf>
              <numFmt numFmtId="189" formatCode="#,##0,,_);\(#,##0,,\);&quot; - &quot;;@_)"/>
            </x14:dxf>
          </x14:cfRule>
          <xm:sqref>G19</xm:sqref>
        </x14:conditionalFormatting>
        <x14:conditionalFormatting xmlns:xm="http://schemas.microsoft.com/office/excel/2006/main">
          <x14:cfRule type="expression" priority="100" stopIfTrue="1" id="{B11FE79D-DA63-452F-8C9B-F08FF22EFEFA}">
            <xm:f>Report_DCF!$B$4="M USD"</xm:f>
            <x14:dxf>
              <numFmt numFmtId="189" formatCode="#,##0,,_);\(#,##0,,\);&quot; - &quot;;@_)"/>
            </x14:dxf>
          </x14:cfRule>
          <xm:sqref>H19</xm:sqref>
        </x14:conditionalFormatting>
        <x14:conditionalFormatting xmlns:xm="http://schemas.microsoft.com/office/excel/2006/main">
          <x14:cfRule type="expression" priority="99" stopIfTrue="1" id="{994A58C1-E881-4E54-B542-B0A09461A26C}">
            <xm:f>Report_DCF!$B$4="M USD"</xm:f>
            <x14:dxf>
              <numFmt numFmtId="189" formatCode="#,##0,,_);\(#,##0,,\);&quot; - &quot;;@_)"/>
            </x14:dxf>
          </x14:cfRule>
          <xm:sqref>I19</xm:sqref>
        </x14:conditionalFormatting>
        <x14:conditionalFormatting xmlns:xm="http://schemas.microsoft.com/office/excel/2006/main">
          <x14:cfRule type="expression" priority="98" stopIfTrue="1" id="{EE91A7FC-5E89-43AE-B2B6-B6F29C43D167}">
            <xm:f>Report_DCF!$B$4="M USD"</xm:f>
            <x14:dxf>
              <numFmt numFmtId="189" formatCode="#,##0,,_);\(#,##0,,\);&quot; - &quot;;@_)"/>
            </x14:dxf>
          </x14:cfRule>
          <xm:sqref>J19</xm:sqref>
        </x14:conditionalFormatting>
        <x14:conditionalFormatting xmlns:xm="http://schemas.microsoft.com/office/excel/2006/main">
          <x14:cfRule type="expression" priority="97" stopIfTrue="1" id="{18C1613C-30B9-4627-9525-F6A7693DD7DB}">
            <xm:f>Report_DCF!$B$4="M USD"</xm:f>
            <x14:dxf>
              <numFmt numFmtId="189" formatCode="#,##0,,_);\(#,##0,,\);&quot; - &quot;;@_)"/>
            </x14:dxf>
          </x14:cfRule>
          <xm:sqref>K19</xm:sqref>
        </x14:conditionalFormatting>
        <x14:conditionalFormatting xmlns:xm="http://schemas.microsoft.com/office/excel/2006/main">
          <x14:cfRule type="expression" priority="96" stopIfTrue="1" id="{87A83A63-0C2B-430D-B8AA-0F6A499DE033}">
            <xm:f>Report_DCF!$B$4="M USD"</xm:f>
            <x14:dxf>
              <numFmt numFmtId="189" formatCode="#,##0,,_);\(#,##0,,\);&quot; - &quot;;@_)"/>
            </x14:dxf>
          </x14:cfRule>
          <xm:sqref>F20</xm:sqref>
        </x14:conditionalFormatting>
        <x14:conditionalFormatting xmlns:xm="http://schemas.microsoft.com/office/excel/2006/main">
          <x14:cfRule type="expression" priority="95" stopIfTrue="1" id="{8486F2FA-B560-480C-AEDF-483651062388}">
            <xm:f>Report_DCF!$B$4="M USD"</xm:f>
            <x14:dxf>
              <numFmt numFmtId="189" formatCode="#,##0,,_);\(#,##0,,\);&quot; - &quot;;@_)"/>
            </x14:dxf>
          </x14:cfRule>
          <xm:sqref>G20</xm:sqref>
        </x14:conditionalFormatting>
        <x14:conditionalFormatting xmlns:xm="http://schemas.microsoft.com/office/excel/2006/main">
          <x14:cfRule type="expression" priority="94" stopIfTrue="1" id="{820C5F79-F0B3-4F1E-8BCD-70BEFC7FC6C7}">
            <xm:f>Report_DCF!$B$4="M USD"</xm:f>
            <x14:dxf>
              <numFmt numFmtId="189" formatCode="#,##0,,_);\(#,##0,,\);&quot; - &quot;;@_)"/>
            </x14:dxf>
          </x14:cfRule>
          <xm:sqref>H20</xm:sqref>
        </x14:conditionalFormatting>
        <x14:conditionalFormatting xmlns:xm="http://schemas.microsoft.com/office/excel/2006/main">
          <x14:cfRule type="expression" priority="93" stopIfTrue="1" id="{AC9A36E3-2857-413F-B0E3-E08547F8A6DF}">
            <xm:f>Report_DCF!$B$4="M USD"</xm:f>
            <x14:dxf>
              <numFmt numFmtId="189" formatCode="#,##0,,_);\(#,##0,,\);&quot; - &quot;;@_)"/>
            </x14:dxf>
          </x14:cfRule>
          <xm:sqref>I20</xm:sqref>
        </x14:conditionalFormatting>
        <x14:conditionalFormatting xmlns:xm="http://schemas.microsoft.com/office/excel/2006/main">
          <x14:cfRule type="expression" priority="92" stopIfTrue="1" id="{DED8A867-83B7-41B2-931C-4408C25984E6}">
            <xm:f>Report_DCF!$B$4="M USD"</xm:f>
            <x14:dxf>
              <numFmt numFmtId="189" formatCode="#,##0,,_);\(#,##0,,\);&quot; - &quot;;@_)"/>
            </x14:dxf>
          </x14:cfRule>
          <xm:sqref>J20</xm:sqref>
        </x14:conditionalFormatting>
        <x14:conditionalFormatting xmlns:xm="http://schemas.microsoft.com/office/excel/2006/main">
          <x14:cfRule type="expression" priority="91" stopIfTrue="1" id="{16E827CA-8E0D-4299-816A-E8B6E2B0D95E}">
            <xm:f>Report_DCF!$B$4="M USD"</xm:f>
            <x14:dxf>
              <numFmt numFmtId="189" formatCode="#,##0,,_);\(#,##0,,\);&quot; - &quot;;@_)"/>
            </x14:dxf>
          </x14:cfRule>
          <xm:sqref>K20</xm:sqref>
        </x14:conditionalFormatting>
        <x14:conditionalFormatting xmlns:xm="http://schemas.microsoft.com/office/excel/2006/main">
          <x14:cfRule type="expression" priority="90" stopIfTrue="1" id="{76AAD495-2863-4861-8B33-23AA4E5690B2}">
            <xm:f>Report_DCF!$B$4="M USD"</xm:f>
            <x14:dxf>
              <numFmt numFmtId="189" formatCode="#,##0,,_);\(#,##0,,\);&quot; - &quot;;@_)"/>
            </x14:dxf>
          </x14:cfRule>
          <xm:sqref>F21</xm:sqref>
        </x14:conditionalFormatting>
        <x14:conditionalFormatting xmlns:xm="http://schemas.microsoft.com/office/excel/2006/main">
          <x14:cfRule type="expression" priority="89" stopIfTrue="1" id="{810E8670-4F55-4190-80F2-97B85C205E17}">
            <xm:f>Report_DCF!$B$4="M USD"</xm:f>
            <x14:dxf>
              <numFmt numFmtId="189" formatCode="#,##0,,_);\(#,##0,,\);&quot; - &quot;;@_)"/>
            </x14:dxf>
          </x14:cfRule>
          <xm:sqref>G21</xm:sqref>
        </x14:conditionalFormatting>
        <x14:conditionalFormatting xmlns:xm="http://schemas.microsoft.com/office/excel/2006/main">
          <x14:cfRule type="expression" priority="88" stopIfTrue="1" id="{324979DA-0CC6-4FEC-AAD1-A25DA0076A32}">
            <xm:f>Report_DCF!$B$4="M USD"</xm:f>
            <x14:dxf>
              <numFmt numFmtId="189" formatCode="#,##0,,_);\(#,##0,,\);&quot; - &quot;;@_)"/>
            </x14:dxf>
          </x14:cfRule>
          <xm:sqref>H21</xm:sqref>
        </x14:conditionalFormatting>
        <x14:conditionalFormatting xmlns:xm="http://schemas.microsoft.com/office/excel/2006/main">
          <x14:cfRule type="expression" priority="87" stopIfTrue="1" id="{19603DB0-7ECE-477D-B903-FFABFF9250E0}">
            <xm:f>Report_DCF!$B$4="M USD"</xm:f>
            <x14:dxf>
              <numFmt numFmtId="189" formatCode="#,##0,,_);\(#,##0,,\);&quot; - &quot;;@_)"/>
            </x14:dxf>
          </x14:cfRule>
          <xm:sqref>I21</xm:sqref>
        </x14:conditionalFormatting>
        <x14:conditionalFormatting xmlns:xm="http://schemas.microsoft.com/office/excel/2006/main">
          <x14:cfRule type="expression" priority="86" stopIfTrue="1" id="{85191958-A416-4DA7-B180-A8B3DB75D3A1}">
            <xm:f>Report_DCF!$B$4="M USD"</xm:f>
            <x14:dxf>
              <numFmt numFmtId="189" formatCode="#,##0,,_);\(#,##0,,\);&quot; - &quot;;@_)"/>
            </x14:dxf>
          </x14:cfRule>
          <xm:sqref>J21</xm:sqref>
        </x14:conditionalFormatting>
        <x14:conditionalFormatting xmlns:xm="http://schemas.microsoft.com/office/excel/2006/main">
          <x14:cfRule type="expression" priority="85" stopIfTrue="1" id="{99A05E96-DE14-401C-A4B2-D1DAEDCCAE5B}">
            <xm:f>Report_DCF!$B$4="M USD"</xm:f>
            <x14:dxf>
              <numFmt numFmtId="189" formatCode="#,##0,,_);\(#,##0,,\);&quot; - &quot;;@_)"/>
            </x14:dxf>
          </x14:cfRule>
          <xm:sqref>K21</xm:sqref>
        </x14:conditionalFormatting>
        <x14:conditionalFormatting xmlns:xm="http://schemas.microsoft.com/office/excel/2006/main">
          <x14:cfRule type="expression" priority="84" stopIfTrue="1" id="{4B6C4841-3F19-4BEE-8A06-68268B4EAB09}">
            <xm:f>Report_DCF!$B$4="M USD"</xm:f>
            <x14:dxf>
              <numFmt numFmtId="189" formatCode="#,##0,,_);\(#,##0,,\);&quot; - &quot;;@_)"/>
            </x14:dxf>
          </x14:cfRule>
          <xm:sqref>F22</xm:sqref>
        </x14:conditionalFormatting>
        <x14:conditionalFormatting xmlns:xm="http://schemas.microsoft.com/office/excel/2006/main">
          <x14:cfRule type="expression" priority="83" stopIfTrue="1" id="{B87A3CED-D7B3-405B-B319-8FA5D7973879}">
            <xm:f>Report_DCF!$B$4="M USD"</xm:f>
            <x14:dxf>
              <numFmt numFmtId="189" formatCode="#,##0,,_);\(#,##0,,\);&quot; - &quot;;@_)"/>
            </x14:dxf>
          </x14:cfRule>
          <xm:sqref>G22</xm:sqref>
        </x14:conditionalFormatting>
        <x14:conditionalFormatting xmlns:xm="http://schemas.microsoft.com/office/excel/2006/main">
          <x14:cfRule type="expression" priority="82" stopIfTrue="1" id="{31C975B9-5150-4E65-8C5E-F8EF5C0D6151}">
            <xm:f>Report_DCF!$B$4="M USD"</xm:f>
            <x14:dxf>
              <numFmt numFmtId="189" formatCode="#,##0,,_);\(#,##0,,\);&quot; - &quot;;@_)"/>
            </x14:dxf>
          </x14:cfRule>
          <xm:sqref>H22</xm:sqref>
        </x14:conditionalFormatting>
        <x14:conditionalFormatting xmlns:xm="http://schemas.microsoft.com/office/excel/2006/main">
          <x14:cfRule type="expression" priority="81" stopIfTrue="1" id="{4D9BBD9D-E317-45CB-B57A-6978471041D5}">
            <xm:f>Report_DCF!$B$4="M USD"</xm:f>
            <x14:dxf>
              <numFmt numFmtId="189" formatCode="#,##0,,_);\(#,##0,,\);&quot; - &quot;;@_)"/>
            </x14:dxf>
          </x14:cfRule>
          <xm:sqref>I22</xm:sqref>
        </x14:conditionalFormatting>
        <x14:conditionalFormatting xmlns:xm="http://schemas.microsoft.com/office/excel/2006/main">
          <x14:cfRule type="expression" priority="80" stopIfTrue="1" id="{C1E27CDC-A7EE-44B5-9298-D74C1FCABB4E}">
            <xm:f>Report_DCF!$B$4="M USD"</xm:f>
            <x14:dxf>
              <numFmt numFmtId="189" formatCode="#,##0,,_);\(#,##0,,\);&quot; - &quot;;@_)"/>
            </x14:dxf>
          </x14:cfRule>
          <xm:sqref>J22</xm:sqref>
        </x14:conditionalFormatting>
        <x14:conditionalFormatting xmlns:xm="http://schemas.microsoft.com/office/excel/2006/main">
          <x14:cfRule type="expression" priority="79" stopIfTrue="1" id="{308F63CC-2308-402F-A1B4-C5E738FB3486}">
            <xm:f>Report_DCF!$B$4="M USD"</xm:f>
            <x14:dxf>
              <numFmt numFmtId="189" formatCode="#,##0,,_);\(#,##0,,\);&quot; - &quot;;@_)"/>
            </x14:dxf>
          </x14:cfRule>
          <xm:sqref>K22</xm:sqref>
        </x14:conditionalFormatting>
        <x14:conditionalFormatting xmlns:xm="http://schemas.microsoft.com/office/excel/2006/main">
          <x14:cfRule type="expression" priority="78" stopIfTrue="1" id="{F9F40490-2EFE-4B40-A9D9-EF24CEB87E84}">
            <xm:f>Report_DCF!$B$4="M USD"</xm:f>
            <x14:dxf>
              <numFmt numFmtId="189" formatCode="#,##0,,_);\(#,##0,,\);&quot; - &quot;;@_)"/>
            </x14:dxf>
          </x14:cfRule>
          <xm:sqref>F23</xm:sqref>
        </x14:conditionalFormatting>
        <x14:conditionalFormatting xmlns:xm="http://schemas.microsoft.com/office/excel/2006/main">
          <x14:cfRule type="expression" priority="77" stopIfTrue="1" id="{302729B1-1953-4D30-9ECF-7E58854D3041}">
            <xm:f>Report_DCF!$B$4="M USD"</xm:f>
            <x14:dxf>
              <numFmt numFmtId="189" formatCode="#,##0,,_);\(#,##0,,\);&quot; - &quot;;@_)"/>
            </x14:dxf>
          </x14:cfRule>
          <xm:sqref>G23</xm:sqref>
        </x14:conditionalFormatting>
        <x14:conditionalFormatting xmlns:xm="http://schemas.microsoft.com/office/excel/2006/main">
          <x14:cfRule type="expression" priority="76" stopIfTrue="1" id="{D95C1B2A-7BA4-4ECA-89E7-1E12D8B91A52}">
            <xm:f>Report_DCF!$B$4="M USD"</xm:f>
            <x14:dxf>
              <numFmt numFmtId="189" formatCode="#,##0,,_);\(#,##0,,\);&quot; - &quot;;@_)"/>
            </x14:dxf>
          </x14:cfRule>
          <xm:sqref>H23</xm:sqref>
        </x14:conditionalFormatting>
        <x14:conditionalFormatting xmlns:xm="http://schemas.microsoft.com/office/excel/2006/main">
          <x14:cfRule type="expression" priority="75" stopIfTrue="1" id="{0AF36AB4-59F0-445F-82DA-A22425B3786D}">
            <xm:f>Report_DCF!$B$4="M USD"</xm:f>
            <x14:dxf>
              <numFmt numFmtId="189" formatCode="#,##0,,_);\(#,##0,,\);&quot; - &quot;;@_)"/>
            </x14:dxf>
          </x14:cfRule>
          <xm:sqref>I23</xm:sqref>
        </x14:conditionalFormatting>
        <x14:conditionalFormatting xmlns:xm="http://schemas.microsoft.com/office/excel/2006/main">
          <x14:cfRule type="expression" priority="74" stopIfTrue="1" id="{34240750-38A7-4AB8-B2E5-7B0A9F237A1A}">
            <xm:f>Report_DCF!$B$4="M USD"</xm:f>
            <x14:dxf>
              <numFmt numFmtId="189" formatCode="#,##0,,_);\(#,##0,,\);&quot; - &quot;;@_)"/>
            </x14:dxf>
          </x14:cfRule>
          <xm:sqref>J23</xm:sqref>
        </x14:conditionalFormatting>
        <x14:conditionalFormatting xmlns:xm="http://schemas.microsoft.com/office/excel/2006/main">
          <x14:cfRule type="expression" priority="73" stopIfTrue="1" id="{6C7D1DB0-A8F4-43C7-8F47-49203A9E0AAE}">
            <xm:f>Report_DCF!$B$4="M USD"</xm:f>
            <x14:dxf>
              <numFmt numFmtId="189" formatCode="#,##0,,_);\(#,##0,,\);&quot; - &quot;;@_)"/>
            </x14:dxf>
          </x14:cfRule>
          <xm:sqref>K23</xm:sqref>
        </x14:conditionalFormatting>
        <x14:conditionalFormatting xmlns:xm="http://schemas.microsoft.com/office/excel/2006/main">
          <x14:cfRule type="expression" priority="72" stopIfTrue="1" id="{56EB84B7-C5DA-45D0-A92B-D9261153B651}">
            <xm:f>Report_DCF!$B$4="M USD"</xm:f>
            <x14:dxf>
              <numFmt numFmtId="189" formatCode="#,##0,,_);\(#,##0,,\);&quot; - &quot;;@_)"/>
            </x14:dxf>
          </x14:cfRule>
          <xm:sqref>F24</xm:sqref>
        </x14:conditionalFormatting>
        <x14:conditionalFormatting xmlns:xm="http://schemas.microsoft.com/office/excel/2006/main">
          <x14:cfRule type="expression" priority="71" stopIfTrue="1" id="{95BF4D34-0DF5-4CAB-BC01-F282A9658E5A}">
            <xm:f>Report_DCF!$B$4="M USD"</xm:f>
            <x14:dxf>
              <numFmt numFmtId="189" formatCode="#,##0,,_);\(#,##0,,\);&quot; - &quot;;@_)"/>
            </x14:dxf>
          </x14:cfRule>
          <xm:sqref>G24</xm:sqref>
        </x14:conditionalFormatting>
        <x14:conditionalFormatting xmlns:xm="http://schemas.microsoft.com/office/excel/2006/main">
          <x14:cfRule type="expression" priority="70" stopIfTrue="1" id="{06043157-8C5E-4887-B205-D3B61421652F}">
            <xm:f>Report_DCF!$B$4="M USD"</xm:f>
            <x14:dxf>
              <numFmt numFmtId="189" formatCode="#,##0,,_);\(#,##0,,\);&quot; - &quot;;@_)"/>
            </x14:dxf>
          </x14:cfRule>
          <xm:sqref>H24</xm:sqref>
        </x14:conditionalFormatting>
        <x14:conditionalFormatting xmlns:xm="http://schemas.microsoft.com/office/excel/2006/main">
          <x14:cfRule type="expression" priority="69" stopIfTrue="1" id="{DD75AA07-07D7-43F6-AF16-2A580145DE2F}">
            <xm:f>Report_DCF!$B$4="M USD"</xm:f>
            <x14:dxf>
              <numFmt numFmtId="189" formatCode="#,##0,,_);\(#,##0,,\);&quot; - &quot;;@_)"/>
            </x14:dxf>
          </x14:cfRule>
          <xm:sqref>I24</xm:sqref>
        </x14:conditionalFormatting>
        <x14:conditionalFormatting xmlns:xm="http://schemas.microsoft.com/office/excel/2006/main">
          <x14:cfRule type="expression" priority="68" stopIfTrue="1" id="{9063DE4A-AE7B-45E7-93E6-D7186EF5CDA9}">
            <xm:f>Report_DCF!$B$4="M USD"</xm:f>
            <x14:dxf>
              <numFmt numFmtId="189" formatCode="#,##0,,_);\(#,##0,,\);&quot; - &quot;;@_)"/>
            </x14:dxf>
          </x14:cfRule>
          <xm:sqref>J24</xm:sqref>
        </x14:conditionalFormatting>
        <x14:conditionalFormatting xmlns:xm="http://schemas.microsoft.com/office/excel/2006/main">
          <x14:cfRule type="expression" priority="67" stopIfTrue="1" id="{BDF5F658-9904-4FBD-A449-5C5F4C64579F}">
            <xm:f>Report_DCF!$B$4="M USD"</xm:f>
            <x14:dxf>
              <numFmt numFmtId="189" formatCode="#,##0,,_);\(#,##0,,\);&quot; - &quot;;@_)"/>
            </x14:dxf>
          </x14:cfRule>
          <xm:sqref>K24</xm:sqref>
        </x14:conditionalFormatting>
        <x14:conditionalFormatting xmlns:xm="http://schemas.microsoft.com/office/excel/2006/main">
          <x14:cfRule type="expression" priority="66" stopIfTrue="1" id="{3F5E1346-5F4A-4AAD-ACCC-99D13DD3A150}">
            <xm:f>Report_DCF!$B$4="M USD"</xm:f>
            <x14:dxf>
              <numFmt numFmtId="189" formatCode="#,##0,,_);\(#,##0,,\);&quot; - &quot;;@_)"/>
            </x14:dxf>
          </x14:cfRule>
          <xm:sqref>F25</xm:sqref>
        </x14:conditionalFormatting>
        <x14:conditionalFormatting xmlns:xm="http://schemas.microsoft.com/office/excel/2006/main">
          <x14:cfRule type="expression" priority="65" stopIfTrue="1" id="{4736521D-C8E9-4479-9DC8-31EA9D51B85B}">
            <xm:f>Report_DCF!$B$4="M USD"</xm:f>
            <x14:dxf>
              <numFmt numFmtId="189" formatCode="#,##0,,_);\(#,##0,,\);&quot; - &quot;;@_)"/>
            </x14:dxf>
          </x14:cfRule>
          <xm:sqref>G25</xm:sqref>
        </x14:conditionalFormatting>
        <x14:conditionalFormatting xmlns:xm="http://schemas.microsoft.com/office/excel/2006/main">
          <x14:cfRule type="expression" priority="64" stopIfTrue="1" id="{9C10CA82-2360-4F7A-A82F-D95DC2AD0CAA}">
            <xm:f>Report_DCF!$B$4="M USD"</xm:f>
            <x14:dxf>
              <numFmt numFmtId="189" formatCode="#,##0,,_);\(#,##0,,\);&quot; - &quot;;@_)"/>
            </x14:dxf>
          </x14:cfRule>
          <xm:sqref>H25</xm:sqref>
        </x14:conditionalFormatting>
        <x14:conditionalFormatting xmlns:xm="http://schemas.microsoft.com/office/excel/2006/main">
          <x14:cfRule type="expression" priority="63" stopIfTrue="1" id="{0EACA22C-0BCA-4DA6-9D6F-DC135C1DF142}">
            <xm:f>Report_DCF!$B$4="M USD"</xm:f>
            <x14:dxf>
              <numFmt numFmtId="189" formatCode="#,##0,,_);\(#,##0,,\);&quot; - &quot;;@_)"/>
            </x14:dxf>
          </x14:cfRule>
          <xm:sqref>I25</xm:sqref>
        </x14:conditionalFormatting>
        <x14:conditionalFormatting xmlns:xm="http://schemas.microsoft.com/office/excel/2006/main">
          <x14:cfRule type="expression" priority="62" stopIfTrue="1" id="{4A8CCB63-1CE9-431D-9679-B72B5FE977EC}">
            <xm:f>Report_DCF!$B$4="M USD"</xm:f>
            <x14:dxf>
              <numFmt numFmtId="189" formatCode="#,##0,,_);\(#,##0,,\);&quot; - &quot;;@_)"/>
            </x14:dxf>
          </x14:cfRule>
          <xm:sqref>J25</xm:sqref>
        </x14:conditionalFormatting>
        <x14:conditionalFormatting xmlns:xm="http://schemas.microsoft.com/office/excel/2006/main">
          <x14:cfRule type="expression" priority="61" stopIfTrue="1" id="{80BCC731-8A3D-4763-8AC8-B7526C64BDD6}">
            <xm:f>Report_DCF!$B$4="M USD"</xm:f>
            <x14:dxf>
              <numFmt numFmtId="189" formatCode="#,##0,,_);\(#,##0,,\);&quot; - &quot;;@_)"/>
            </x14:dxf>
          </x14:cfRule>
          <xm:sqref>K25</xm:sqref>
        </x14:conditionalFormatting>
        <x14:conditionalFormatting xmlns:xm="http://schemas.microsoft.com/office/excel/2006/main">
          <x14:cfRule type="expression" priority="60" stopIfTrue="1" id="{F0AD4E28-CC38-435B-B1E9-76F4E7FB82FA}">
            <xm:f>Report_DCF!$B$4="M USD"</xm:f>
            <x14:dxf>
              <numFmt numFmtId="189" formatCode="#,##0,,_);\(#,##0,,\);&quot; - &quot;;@_)"/>
            </x14:dxf>
          </x14:cfRule>
          <xm:sqref>F26</xm:sqref>
        </x14:conditionalFormatting>
        <x14:conditionalFormatting xmlns:xm="http://schemas.microsoft.com/office/excel/2006/main">
          <x14:cfRule type="expression" priority="59" stopIfTrue="1" id="{1E61FC02-CD3D-4754-B017-C0AF2C0DBFF3}">
            <xm:f>Report_DCF!$B$4="M USD"</xm:f>
            <x14:dxf>
              <numFmt numFmtId="189" formatCode="#,##0,,_);\(#,##0,,\);&quot; - &quot;;@_)"/>
            </x14:dxf>
          </x14:cfRule>
          <xm:sqref>G26</xm:sqref>
        </x14:conditionalFormatting>
        <x14:conditionalFormatting xmlns:xm="http://schemas.microsoft.com/office/excel/2006/main">
          <x14:cfRule type="expression" priority="58" stopIfTrue="1" id="{0D2DD185-72C5-4FC4-8FD0-ADE7FDF6378B}">
            <xm:f>Report_DCF!$B$4="M USD"</xm:f>
            <x14:dxf>
              <numFmt numFmtId="189" formatCode="#,##0,,_);\(#,##0,,\);&quot; - &quot;;@_)"/>
            </x14:dxf>
          </x14:cfRule>
          <xm:sqref>H26</xm:sqref>
        </x14:conditionalFormatting>
        <x14:conditionalFormatting xmlns:xm="http://schemas.microsoft.com/office/excel/2006/main">
          <x14:cfRule type="expression" priority="57" stopIfTrue="1" id="{2F54D40C-B912-48B0-B97D-8FE90D4C6698}">
            <xm:f>Report_DCF!$B$4="M USD"</xm:f>
            <x14:dxf>
              <numFmt numFmtId="189" formatCode="#,##0,,_);\(#,##0,,\);&quot; - &quot;;@_)"/>
            </x14:dxf>
          </x14:cfRule>
          <xm:sqref>I26</xm:sqref>
        </x14:conditionalFormatting>
        <x14:conditionalFormatting xmlns:xm="http://schemas.microsoft.com/office/excel/2006/main">
          <x14:cfRule type="expression" priority="56" stopIfTrue="1" id="{F5F61490-91C6-45D4-AA07-F11E4FC387AA}">
            <xm:f>Report_DCF!$B$4="M USD"</xm:f>
            <x14:dxf>
              <numFmt numFmtId="189" formatCode="#,##0,,_);\(#,##0,,\);&quot; - &quot;;@_)"/>
            </x14:dxf>
          </x14:cfRule>
          <xm:sqref>J26</xm:sqref>
        </x14:conditionalFormatting>
        <x14:conditionalFormatting xmlns:xm="http://schemas.microsoft.com/office/excel/2006/main">
          <x14:cfRule type="expression" priority="55" stopIfTrue="1" id="{BA4A67F9-4B65-4C5E-8761-07C9638A0A5E}">
            <xm:f>Report_DCF!$B$4="M USD"</xm:f>
            <x14:dxf>
              <numFmt numFmtId="189" formatCode="#,##0,,_);\(#,##0,,\);&quot; - &quot;;@_)"/>
            </x14:dxf>
          </x14:cfRule>
          <xm:sqref>K26</xm:sqref>
        </x14:conditionalFormatting>
        <x14:conditionalFormatting xmlns:xm="http://schemas.microsoft.com/office/excel/2006/main">
          <x14:cfRule type="expression" priority="54" stopIfTrue="1" id="{2359444B-9B5B-4F0F-A4B9-A342F6C6BCC7}">
            <xm:f>Report_DCF!$B$4="M USD"</xm:f>
            <x14:dxf>
              <numFmt numFmtId="189" formatCode="#,##0,,_);\(#,##0,,\);&quot; - &quot;;@_)"/>
            </x14:dxf>
          </x14:cfRule>
          <xm:sqref>F27</xm:sqref>
        </x14:conditionalFormatting>
        <x14:conditionalFormatting xmlns:xm="http://schemas.microsoft.com/office/excel/2006/main">
          <x14:cfRule type="expression" priority="53" stopIfTrue="1" id="{BF2415EF-7035-43CF-B852-86399B2BF0F2}">
            <xm:f>Report_DCF!$B$4="M USD"</xm:f>
            <x14:dxf>
              <numFmt numFmtId="189" formatCode="#,##0,,_);\(#,##0,,\);&quot; - &quot;;@_)"/>
            </x14:dxf>
          </x14:cfRule>
          <xm:sqref>G27</xm:sqref>
        </x14:conditionalFormatting>
        <x14:conditionalFormatting xmlns:xm="http://schemas.microsoft.com/office/excel/2006/main">
          <x14:cfRule type="expression" priority="52" stopIfTrue="1" id="{D636407D-2148-4F25-9A1F-3DB66E00A15A}">
            <xm:f>Report_DCF!$B$4="M USD"</xm:f>
            <x14:dxf>
              <numFmt numFmtId="189" formatCode="#,##0,,_);\(#,##0,,\);&quot; - &quot;;@_)"/>
            </x14:dxf>
          </x14:cfRule>
          <xm:sqref>H27</xm:sqref>
        </x14:conditionalFormatting>
        <x14:conditionalFormatting xmlns:xm="http://schemas.microsoft.com/office/excel/2006/main">
          <x14:cfRule type="expression" priority="51" stopIfTrue="1" id="{AA0ABEEC-1CFA-405A-9B93-F34BAAAEB527}">
            <xm:f>Report_DCF!$B$4="M USD"</xm:f>
            <x14:dxf>
              <numFmt numFmtId="189" formatCode="#,##0,,_);\(#,##0,,\);&quot; - &quot;;@_)"/>
            </x14:dxf>
          </x14:cfRule>
          <xm:sqref>I27</xm:sqref>
        </x14:conditionalFormatting>
        <x14:conditionalFormatting xmlns:xm="http://schemas.microsoft.com/office/excel/2006/main">
          <x14:cfRule type="expression" priority="50" stopIfTrue="1" id="{CA5BEDD9-3356-4F2C-8238-6F3DC19C2757}">
            <xm:f>Report_DCF!$B$4="M USD"</xm:f>
            <x14:dxf>
              <numFmt numFmtId="189" formatCode="#,##0,,_);\(#,##0,,\);&quot; - &quot;;@_)"/>
            </x14:dxf>
          </x14:cfRule>
          <xm:sqref>J27</xm:sqref>
        </x14:conditionalFormatting>
        <x14:conditionalFormatting xmlns:xm="http://schemas.microsoft.com/office/excel/2006/main">
          <x14:cfRule type="expression" priority="49" stopIfTrue="1" id="{394E7DDD-5666-4848-A12A-C8205B0863B7}">
            <xm:f>Report_DCF!$B$4="M USD"</xm:f>
            <x14:dxf>
              <numFmt numFmtId="189" formatCode="#,##0,,_);\(#,##0,,\);&quot; - &quot;;@_)"/>
            </x14:dxf>
          </x14:cfRule>
          <xm:sqref>K27</xm:sqref>
        </x14:conditionalFormatting>
        <x14:conditionalFormatting xmlns:xm="http://schemas.microsoft.com/office/excel/2006/main">
          <x14:cfRule type="expression" priority="48" stopIfTrue="1" id="{FE682599-6C91-42CC-812C-19CCF485EA67}">
            <xm:f>Report_DCF!$B$4="M USD"</xm:f>
            <x14:dxf>
              <numFmt numFmtId="189" formatCode="#,##0,,_);\(#,##0,,\);&quot; - &quot;;@_)"/>
            </x14:dxf>
          </x14:cfRule>
          <xm:sqref>F28</xm:sqref>
        </x14:conditionalFormatting>
        <x14:conditionalFormatting xmlns:xm="http://schemas.microsoft.com/office/excel/2006/main">
          <x14:cfRule type="expression" priority="47" stopIfTrue="1" id="{3713B321-5F3C-44EF-9F94-7515C71228D2}">
            <xm:f>Report_DCF!$B$4="M USD"</xm:f>
            <x14:dxf>
              <numFmt numFmtId="189" formatCode="#,##0,,_);\(#,##0,,\);&quot; - &quot;;@_)"/>
            </x14:dxf>
          </x14:cfRule>
          <xm:sqref>G28</xm:sqref>
        </x14:conditionalFormatting>
        <x14:conditionalFormatting xmlns:xm="http://schemas.microsoft.com/office/excel/2006/main">
          <x14:cfRule type="expression" priority="46" stopIfTrue="1" id="{27F914F6-3533-4BFE-B646-0B0E14B50C5F}">
            <xm:f>Report_DCF!$B$4="M USD"</xm:f>
            <x14:dxf>
              <numFmt numFmtId="189" formatCode="#,##0,,_);\(#,##0,,\);&quot; - &quot;;@_)"/>
            </x14:dxf>
          </x14:cfRule>
          <xm:sqref>H28</xm:sqref>
        </x14:conditionalFormatting>
        <x14:conditionalFormatting xmlns:xm="http://schemas.microsoft.com/office/excel/2006/main">
          <x14:cfRule type="expression" priority="45" stopIfTrue="1" id="{35A1D16B-7F9F-4414-8A03-B7088A72B1F9}">
            <xm:f>Report_DCF!$B$4="M USD"</xm:f>
            <x14:dxf>
              <numFmt numFmtId="189" formatCode="#,##0,,_);\(#,##0,,\);&quot; - &quot;;@_)"/>
            </x14:dxf>
          </x14:cfRule>
          <xm:sqref>I28</xm:sqref>
        </x14:conditionalFormatting>
        <x14:conditionalFormatting xmlns:xm="http://schemas.microsoft.com/office/excel/2006/main">
          <x14:cfRule type="expression" priority="44" stopIfTrue="1" id="{E1192B39-9C03-4011-B7EE-334482424ACB}">
            <xm:f>Report_DCF!$B$4="M USD"</xm:f>
            <x14:dxf>
              <numFmt numFmtId="189" formatCode="#,##0,,_);\(#,##0,,\);&quot; - &quot;;@_)"/>
            </x14:dxf>
          </x14:cfRule>
          <xm:sqref>J28</xm:sqref>
        </x14:conditionalFormatting>
        <x14:conditionalFormatting xmlns:xm="http://schemas.microsoft.com/office/excel/2006/main">
          <x14:cfRule type="expression" priority="43" stopIfTrue="1" id="{CCF9B7B7-F74E-4E55-914C-FCE95D574567}">
            <xm:f>Report_DCF!$B$4="M USD"</xm:f>
            <x14:dxf>
              <numFmt numFmtId="189" formatCode="#,##0,,_);\(#,##0,,\);&quot; - &quot;;@_)"/>
            </x14:dxf>
          </x14:cfRule>
          <xm:sqref>K28</xm:sqref>
        </x14:conditionalFormatting>
        <x14:conditionalFormatting xmlns:xm="http://schemas.microsoft.com/office/excel/2006/main">
          <x14:cfRule type="expression" priority="42" stopIfTrue="1" id="{7942FC3F-0BAF-45F4-BAB9-7A34BA6C0454}">
            <xm:f>Report_DCF!$B$4="M USD"</xm:f>
            <x14:dxf>
              <numFmt numFmtId="189" formatCode="#,##0,,_);\(#,##0,,\);&quot; - &quot;;@_)"/>
            </x14:dxf>
          </x14:cfRule>
          <xm:sqref>F29</xm:sqref>
        </x14:conditionalFormatting>
        <x14:conditionalFormatting xmlns:xm="http://schemas.microsoft.com/office/excel/2006/main">
          <x14:cfRule type="expression" priority="41" stopIfTrue="1" id="{A1E66ECB-11E0-4AF7-91F9-259AD5178135}">
            <xm:f>Report_DCF!$B$4="M USD"</xm:f>
            <x14:dxf>
              <numFmt numFmtId="189" formatCode="#,##0,,_);\(#,##0,,\);&quot; - &quot;;@_)"/>
            </x14:dxf>
          </x14:cfRule>
          <xm:sqref>G29</xm:sqref>
        </x14:conditionalFormatting>
        <x14:conditionalFormatting xmlns:xm="http://schemas.microsoft.com/office/excel/2006/main">
          <x14:cfRule type="expression" priority="40" stopIfTrue="1" id="{7425DB03-3365-47EF-BC4D-DF2CB991DE7A}">
            <xm:f>Report_DCF!$B$4="M USD"</xm:f>
            <x14:dxf>
              <numFmt numFmtId="189" formatCode="#,##0,,_);\(#,##0,,\);&quot; - &quot;;@_)"/>
            </x14:dxf>
          </x14:cfRule>
          <xm:sqref>H29</xm:sqref>
        </x14:conditionalFormatting>
        <x14:conditionalFormatting xmlns:xm="http://schemas.microsoft.com/office/excel/2006/main">
          <x14:cfRule type="expression" priority="39" stopIfTrue="1" id="{F6197C62-9DC1-467C-8038-F45980B52363}">
            <xm:f>Report_DCF!$B$4="M USD"</xm:f>
            <x14:dxf>
              <numFmt numFmtId="189" formatCode="#,##0,,_);\(#,##0,,\);&quot; - &quot;;@_)"/>
            </x14:dxf>
          </x14:cfRule>
          <xm:sqref>I29</xm:sqref>
        </x14:conditionalFormatting>
        <x14:conditionalFormatting xmlns:xm="http://schemas.microsoft.com/office/excel/2006/main">
          <x14:cfRule type="expression" priority="38" stopIfTrue="1" id="{7FB94CB8-B913-464C-9AC6-29F51B2CBF26}">
            <xm:f>Report_DCF!$B$4="M USD"</xm:f>
            <x14:dxf>
              <numFmt numFmtId="189" formatCode="#,##0,,_);\(#,##0,,\);&quot; - &quot;;@_)"/>
            </x14:dxf>
          </x14:cfRule>
          <xm:sqref>J29</xm:sqref>
        </x14:conditionalFormatting>
        <x14:conditionalFormatting xmlns:xm="http://schemas.microsoft.com/office/excel/2006/main">
          <x14:cfRule type="expression" priority="37" stopIfTrue="1" id="{DC3533DF-E9BB-4DE2-A1D1-4E3BAE5E41AE}">
            <xm:f>Report_DCF!$B$4="M USD"</xm:f>
            <x14:dxf>
              <numFmt numFmtId="189" formatCode="#,##0,,_);\(#,##0,,\);&quot; - &quot;;@_)"/>
            </x14:dxf>
          </x14:cfRule>
          <xm:sqref>K29</xm:sqref>
        </x14:conditionalFormatting>
        <x14:conditionalFormatting xmlns:xm="http://schemas.microsoft.com/office/excel/2006/main">
          <x14:cfRule type="expression" priority="36" stopIfTrue="1" id="{7EB80E82-152B-448B-974B-78299D38BB74}">
            <xm:f>Report_DCF!$B$4="M USD"</xm:f>
            <x14:dxf>
              <numFmt numFmtId="189" formatCode="#,##0,,_);\(#,##0,,\);&quot; - &quot;;@_)"/>
            </x14:dxf>
          </x14:cfRule>
          <xm:sqref>F30</xm:sqref>
        </x14:conditionalFormatting>
        <x14:conditionalFormatting xmlns:xm="http://schemas.microsoft.com/office/excel/2006/main">
          <x14:cfRule type="expression" priority="35" stopIfTrue="1" id="{8FC44740-EA94-4B90-97ED-55812835E3B6}">
            <xm:f>Report_DCF!$B$4="M USD"</xm:f>
            <x14:dxf>
              <numFmt numFmtId="189" formatCode="#,##0,,_);\(#,##0,,\);&quot; - &quot;;@_)"/>
            </x14:dxf>
          </x14:cfRule>
          <xm:sqref>G30</xm:sqref>
        </x14:conditionalFormatting>
        <x14:conditionalFormatting xmlns:xm="http://schemas.microsoft.com/office/excel/2006/main">
          <x14:cfRule type="expression" priority="34" stopIfTrue="1" id="{2A6345E6-8A8A-4A40-8150-6673E9021ABC}">
            <xm:f>Report_DCF!$B$4="M USD"</xm:f>
            <x14:dxf>
              <numFmt numFmtId="189" formatCode="#,##0,,_);\(#,##0,,\);&quot; - &quot;;@_)"/>
            </x14:dxf>
          </x14:cfRule>
          <xm:sqref>H30</xm:sqref>
        </x14:conditionalFormatting>
        <x14:conditionalFormatting xmlns:xm="http://schemas.microsoft.com/office/excel/2006/main">
          <x14:cfRule type="expression" priority="33" stopIfTrue="1" id="{12B560AD-EF2F-40A2-80BA-553EBB8750A1}">
            <xm:f>Report_DCF!$B$4="M USD"</xm:f>
            <x14:dxf>
              <numFmt numFmtId="189" formatCode="#,##0,,_);\(#,##0,,\);&quot; - &quot;;@_)"/>
            </x14:dxf>
          </x14:cfRule>
          <xm:sqref>I30</xm:sqref>
        </x14:conditionalFormatting>
        <x14:conditionalFormatting xmlns:xm="http://schemas.microsoft.com/office/excel/2006/main">
          <x14:cfRule type="expression" priority="32" stopIfTrue="1" id="{310B4A96-859C-4E21-ACAA-BAE9430533A0}">
            <xm:f>Report_DCF!$B$4="M USD"</xm:f>
            <x14:dxf>
              <numFmt numFmtId="189" formatCode="#,##0,,_);\(#,##0,,\);&quot; - &quot;;@_)"/>
            </x14:dxf>
          </x14:cfRule>
          <xm:sqref>J30</xm:sqref>
        </x14:conditionalFormatting>
        <x14:conditionalFormatting xmlns:xm="http://schemas.microsoft.com/office/excel/2006/main">
          <x14:cfRule type="expression" priority="31" stopIfTrue="1" id="{842C6987-3B13-4D4D-9EC6-C78E6B06850D}">
            <xm:f>Report_DCF!$B$4="M USD"</xm:f>
            <x14:dxf>
              <numFmt numFmtId="189" formatCode="#,##0,,_);\(#,##0,,\);&quot; - &quot;;@_)"/>
            </x14:dxf>
          </x14:cfRule>
          <xm:sqref>K30</xm:sqref>
        </x14:conditionalFormatting>
        <x14:conditionalFormatting xmlns:xm="http://schemas.microsoft.com/office/excel/2006/main">
          <x14:cfRule type="expression" priority="30" stopIfTrue="1" id="{DE9CFA84-0122-461E-B944-294CB6D09EBD}">
            <xm:f>Report_DCF!$B$4="M USD"</xm:f>
            <x14:dxf>
              <numFmt numFmtId="189" formatCode="#,##0,,_);\(#,##0,,\);&quot; - &quot;;@_)"/>
            </x14:dxf>
          </x14:cfRule>
          <xm:sqref>F31</xm:sqref>
        </x14:conditionalFormatting>
        <x14:conditionalFormatting xmlns:xm="http://schemas.microsoft.com/office/excel/2006/main">
          <x14:cfRule type="expression" priority="29" stopIfTrue="1" id="{80C36AE0-8606-4AFF-948B-17DE307F5B0E}">
            <xm:f>Report_DCF!$B$4="M USD"</xm:f>
            <x14:dxf>
              <numFmt numFmtId="189" formatCode="#,##0,,_);\(#,##0,,\);&quot; - &quot;;@_)"/>
            </x14:dxf>
          </x14:cfRule>
          <xm:sqref>G31</xm:sqref>
        </x14:conditionalFormatting>
        <x14:conditionalFormatting xmlns:xm="http://schemas.microsoft.com/office/excel/2006/main">
          <x14:cfRule type="expression" priority="28" stopIfTrue="1" id="{F12D6278-7149-4A6D-ABC2-75ACA86D7241}">
            <xm:f>Report_DCF!$B$4="M USD"</xm:f>
            <x14:dxf>
              <numFmt numFmtId="189" formatCode="#,##0,,_);\(#,##0,,\);&quot; - &quot;;@_)"/>
            </x14:dxf>
          </x14:cfRule>
          <xm:sqref>H31</xm:sqref>
        </x14:conditionalFormatting>
        <x14:conditionalFormatting xmlns:xm="http://schemas.microsoft.com/office/excel/2006/main">
          <x14:cfRule type="expression" priority="27" stopIfTrue="1" id="{4CF18120-EDB5-494B-BDBF-79574EADFC16}">
            <xm:f>Report_DCF!$B$4="M USD"</xm:f>
            <x14:dxf>
              <numFmt numFmtId="189" formatCode="#,##0,,_);\(#,##0,,\);&quot; - &quot;;@_)"/>
            </x14:dxf>
          </x14:cfRule>
          <xm:sqref>I31</xm:sqref>
        </x14:conditionalFormatting>
        <x14:conditionalFormatting xmlns:xm="http://schemas.microsoft.com/office/excel/2006/main">
          <x14:cfRule type="expression" priority="26" stopIfTrue="1" id="{970C56E2-2078-42F3-9C7D-893CA434786B}">
            <xm:f>Report_DCF!$B$4="M USD"</xm:f>
            <x14:dxf>
              <numFmt numFmtId="189" formatCode="#,##0,,_);\(#,##0,,\);&quot; - &quot;;@_)"/>
            </x14:dxf>
          </x14:cfRule>
          <xm:sqref>J31</xm:sqref>
        </x14:conditionalFormatting>
        <x14:conditionalFormatting xmlns:xm="http://schemas.microsoft.com/office/excel/2006/main">
          <x14:cfRule type="expression" priority="25" stopIfTrue="1" id="{F23B50F4-67A6-456D-A2B2-8560F6E6DA65}">
            <xm:f>Report_DCF!$B$4="M USD"</xm:f>
            <x14:dxf>
              <numFmt numFmtId="189" formatCode="#,##0,,_);\(#,##0,,\);&quot; - &quot;;@_)"/>
            </x14:dxf>
          </x14:cfRule>
          <xm:sqref>K31</xm:sqref>
        </x14:conditionalFormatting>
        <x14:conditionalFormatting xmlns:xm="http://schemas.microsoft.com/office/excel/2006/main">
          <x14:cfRule type="expression" priority="24" stopIfTrue="1" id="{EE34281D-0A31-4AD8-A2FD-57431B23D579}">
            <xm:f>Report_DCF!$B$4="M USD"</xm:f>
            <x14:dxf>
              <numFmt numFmtId="189" formatCode="#,##0,,_);\(#,##0,,\);&quot; - &quot;;@_)"/>
            </x14:dxf>
          </x14:cfRule>
          <xm:sqref>F32</xm:sqref>
        </x14:conditionalFormatting>
        <x14:conditionalFormatting xmlns:xm="http://schemas.microsoft.com/office/excel/2006/main">
          <x14:cfRule type="expression" priority="23" stopIfTrue="1" id="{32CFEB23-D935-4C5D-A51F-6CA268259491}">
            <xm:f>Report_DCF!$B$4="M USD"</xm:f>
            <x14:dxf>
              <numFmt numFmtId="189" formatCode="#,##0,,_);\(#,##0,,\);&quot; - &quot;;@_)"/>
            </x14:dxf>
          </x14:cfRule>
          <xm:sqref>G32</xm:sqref>
        </x14:conditionalFormatting>
        <x14:conditionalFormatting xmlns:xm="http://schemas.microsoft.com/office/excel/2006/main">
          <x14:cfRule type="expression" priority="22" stopIfTrue="1" id="{6A0C483D-B483-428D-A528-EB17481E0E73}">
            <xm:f>Report_DCF!$B$4="M USD"</xm:f>
            <x14:dxf>
              <numFmt numFmtId="189" formatCode="#,##0,,_);\(#,##0,,\);&quot; - &quot;;@_)"/>
            </x14:dxf>
          </x14:cfRule>
          <xm:sqref>H32</xm:sqref>
        </x14:conditionalFormatting>
        <x14:conditionalFormatting xmlns:xm="http://schemas.microsoft.com/office/excel/2006/main">
          <x14:cfRule type="expression" priority="21" stopIfTrue="1" id="{F4E05863-38F4-4AB0-9533-3918BF559F21}">
            <xm:f>Report_DCF!$B$4="M USD"</xm:f>
            <x14:dxf>
              <numFmt numFmtId="189" formatCode="#,##0,,_);\(#,##0,,\);&quot; - &quot;;@_)"/>
            </x14:dxf>
          </x14:cfRule>
          <xm:sqref>I32</xm:sqref>
        </x14:conditionalFormatting>
        <x14:conditionalFormatting xmlns:xm="http://schemas.microsoft.com/office/excel/2006/main">
          <x14:cfRule type="expression" priority="20" stopIfTrue="1" id="{53C16B4F-347E-4C5D-A84A-50E9C1F361BE}">
            <xm:f>Report_DCF!$B$4="M USD"</xm:f>
            <x14:dxf>
              <numFmt numFmtId="189" formatCode="#,##0,,_);\(#,##0,,\);&quot; - &quot;;@_)"/>
            </x14:dxf>
          </x14:cfRule>
          <xm:sqref>J32</xm:sqref>
        </x14:conditionalFormatting>
        <x14:conditionalFormatting xmlns:xm="http://schemas.microsoft.com/office/excel/2006/main">
          <x14:cfRule type="expression" priority="19" stopIfTrue="1" id="{FF94E8A1-6FEF-4CC8-A50A-169111CA95DF}">
            <xm:f>Report_DCF!$B$4="M USD"</xm:f>
            <x14:dxf>
              <numFmt numFmtId="189" formatCode="#,##0,,_);\(#,##0,,\);&quot; - &quot;;@_)"/>
            </x14:dxf>
          </x14:cfRule>
          <xm:sqref>K32</xm:sqref>
        </x14:conditionalFormatting>
        <x14:conditionalFormatting xmlns:xm="http://schemas.microsoft.com/office/excel/2006/main">
          <x14:cfRule type="expression" priority="18" stopIfTrue="1" id="{2414E2F0-1AA0-481B-A4C6-45E7D3CA1055}">
            <xm:f>Report_DCF!$B$4="M USD"</xm:f>
            <x14:dxf>
              <numFmt numFmtId="189" formatCode="#,##0,,_);\(#,##0,,\);&quot; - &quot;;@_)"/>
            </x14:dxf>
          </x14:cfRule>
          <xm:sqref>F33</xm:sqref>
        </x14:conditionalFormatting>
        <x14:conditionalFormatting xmlns:xm="http://schemas.microsoft.com/office/excel/2006/main">
          <x14:cfRule type="expression" priority="17" stopIfTrue="1" id="{80C5ACDF-8DB3-462D-AEBC-90174493C331}">
            <xm:f>Report_DCF!$B$4="M USD"</xm:f>
            <x14:dxf>
              <numFmt numFmtId="189" formatCode="#,##0,,_);\(#,##0,,\);&quot; - &quot;;@_)"/>
            </x14:dxf>
          </x14:cfRule>
          <xm:sqref>G33</xm:sqref>
        </x14:conditionalFormatting>
        <x14:conditionalFormatting xmlns:xm="http://schemas.microsoft.com/office/excel/2006/main">
          <x14:cfRule type="expression" priority="16" stopIfTrue="1" id="{8B91C363-D8B2-4AEC-8B28-2090A001D720}">
            <xm:f>Report_DCF!$B$4="M USD"</xm:f>
            <x14:dxf>
              <numFmt numFmtId="189" formatCode="#,##0,,_);\(#,##0,,\);&quot; - &quot;;@_)"/>
            </x14:dxf>
          </x14:cfRule>
          <xm:sqref>H33</xm:sqref>
        </x14:conditionalFormatting>
        <x14:conditionalFormatting xmlns:xm="http://schemas.microsoft.com/office/excel/2006/main">
          <x14:cfRule type="expression" priority="15" stopIfTrue="1" id="{C82EB350-212D-4D25-81B8-7092FA92F673}">
            <xm:f>Report_DCF!$B$4="M USD"</xm:f>
            <x14:dxf>
              <numFmt numFmtId="189" formatCode="#,##0,,_);\(#,##0,,\);&quot; - &quot;;@_)"/>
            </x14:dxf>
          </x14:cfRule>
          <xm:sqref>I33</xm:sqref>
        </x14:conditionalFormatting>
        <x14:conditionalFormatting xmlns:xm="http://schemas.microsoft.com/office/excel/2006/main">
          <x14:cfRule type="expression" priority="14" stopIfTrue="1" id="{976A69AF-8207-46AC-AEBC-566471039BBB}">
            <xm:f>Report_DCF!$B$4="M USD"</xm:f>
            <x14:dxf>
              <numFmt numFmtId="189" formatCode="#,##0,,_);\(#,##0,,\);&quot; - &quot;;@_)"/>
            </x14:dxf>
          </x14:cfRule>
          <xm:sqref>J33</xm:sqref>
        </x14:conditionalFormatting>
        <x14:conditionalFormatting xmlns:xm="http://schemas.microsoft.com/office/excel/2006/main">
          <x14:cfRule type="expression" priority="13" stopIfTrue="1" id="{D17CCE88-DA0E-463B-86AE-A55B3DF9E00A}">
            <xm:f>Report_DCF!$B$4="M USD"</xm:f>
            <x14:dxf>
              <numFmt numFmtId="189" formatCode="#,##0,,_);\(#,##0,,\);&quot; - &quot;;@_)"/>
            </x14:dxf>
          </x14:cfRule>
          <xm:sqref>K33</xm:sqref>
        </x14:conditionalFormatting>
        <x14:conditionalFormatting xmlns:xm="http://schemas.microsoft.com/office/excel/2006/main">
          <x14:cfRule type="expression" priority="12" stopIfTrue="1" id="{7BC9E8B5-D7AF-4FBD-A870-2FF8080681F6}">
            <xm:f>Report_DCF!$B$4="M USD"</xm:f>
            <x14:dxf>
              <numFmt numFmtId="189" formatCode="#,##0,,_);\(#,##0,,\);&quot; - &quot;;@_)"/>
            </x14:dxf>
          </x14:cfRule>
          <xm:sqref>F34</xm:sqref>
        </x14:conditionalFormatting>
        <x14:conditionalFormatting xmlns:xm="http://schemas.microsoft.com/office/excel/2006/main">
          <x14:cfRule type="expression" priority="11" stopIfTrue="1" id="{11AEFFF3-2D4C-4CD5-96AC-93BE2A375480}">
            <xm:f>Report_DCF!$B$4="M USD"</xm:f>
            <x14:dxf>
              <numFmt numFmtId="189" formatCode="#,##0,,_);\(#,##0,,\);&quot; - &quot;;@_)"/>
            </x14:dxf>
          </x14:cfRule>
          <xm:sqref>G34</xm:sqref>
        </x14:conditionalFormatting>
        <x14:conditionalFormatting xmlns:xm="http://schemas.microsoft.com/office/excel/2006/main">
          <x14:cfRule type="expression" priority="10" stopIfTrue="1" id="{4691B0AA-E898-4A8D-B043-FF6C370DFBA7}">
            <xm:f>Report_DCF!$B$4="M USD"</xm:f>
            <x14:dxf>
              <numFmt numFmtId="189" formatCode="#,##0,,_);\(#,##0,,\);&quot; - &quot;;@_)"/>
            </x14:dxf>
          </x14:cfRule>
          <xm:sqref>H34</xm:sqref>
        </x14:conditionalFormatting>
        <x14:conditionalFormatting xmlns:xm="http://schemas.microsoft.com/office/excel/2006/main">
          <x14:cfRule type="expression" priority="9" stopIfTrue="1" id="{2461ECF6-5DE4-4147-9281-0B6F81C2D23B}">
            <xm:f>Report_DCF!$B$4="M USD"</xm:f>
            <x14:dxf>
              <numFmt numFmtId="189" formatCode="#,##0,,_);\(#,##0,,\);&quot; - &quot;;@_)"/>
            </x14:dxf>
          </x14:cfRule>
          <xm:sqref>I34</xm:sqref>
        </x14:conditionalFormatting>
        <x14:conditionalFormatting xmlns:xm="http://schemas.microsoft.com/office/excel/2006/main">
          <x14:cfRule type="expression" priority="8" stopIfTrue="1" id="{195D714D-92B5-4751-BDBC-8D04A33D20DE}">
            <xm:f>Report_DCF!$B$4="M USD"</xm:f>
            <x14:dxf>
              <numFmt numFmtId="189" formatCode="#,##0,,_);\(#,##0,,\);&quot; - &quot;;@_)"/>
            </x14:dxf>
          </x14:cfRule>
          <xm:sqref>J34</xm:sqref>
        </x14:conditionalFormatting>
        <x14:conditionalFormatting xmlns:xm="http://schemas.microsoft.com/office/excel/2006/main">
          <x14:cfRule type="expression" priority="7" stopIfTrue="1" id="{32F24C1B-F9FA-425B-8EC2-E0B53891781F}">
            <xm:f>Report_DCF!$B$4="M USD"</xm:f>
            <x14:dxf>
              <numFmt numFmtId="189" formatCode="#,##0,,_);\(#,##0,,\);&quot; - &quot;;@_)"/>
            </x14:dxf>
          </x14:cfRule>
          <xm:sqref>K34</xm:sqref>
        </x14:conditionalFormatting>
        <x14:conditionalFormatting xmlns:xm="http://schemas.microsoft.com/office/excel/2006/main">
          <x14:cfRule type="expression" priority="6" stopIfTrue="1" id="{8D6C1D9C-58A3-4BE0-829A-B3B4E11BED7E}">
            <xm:f>Report_DCF!$B$4="M USD"</xm:f>
            <x14:dxf>
              <numFmt numFmtId="189" formatCode="#,##0,,_);\(#,##0,,\);&quot; - &quot;;@_)"/>
            </x14:dxf>
          </x14:cfRule>
          <xm:sqref>F35</xm:sqref>
        </x14:conditionalFormatting>
        <x14:conditionalFormatting xmlns:xm="http://schemas.microsoft.com/office/excel/2006/main">
          <x14:cfRule type="expression" priority="5" stopIfTrue="1" id="{54FD3BF7-8406-417F-B5BF-389BE36F8D84}">
            <xm:f>Report_DCF!$B$4="M USD"</xm:f>
            <x14:dxf>
              <numFmt numFmtId="189" formatCode="#,##0,,_);\(#,##0,,\);&quot; - &quot;;@_)"/>
            </x14:dxf>
          </x14:cfRule>
          <xm:sqref>G35</xm:sqref>
        </x14:conditionalFormatting>
        <x14:conditionalFormatting xmlns:xm="http://schemas.microsoft.com/office/excel/2006/main">
          <x14:cfRule type="expression" priority="4" stopIfTrue="1" id="{3840AC31-FCE4-4AC0-AD9C-954DAEA7C11A}">
            <xm:f>Report_DCF!$B$4="M USD"</xm:f>
            <x14:dxf>
              <numFmt numFmtId="189" formatCode="#,##0,,_);\(#,##0,,\);&quot; - &quot;;@_)"/>
            </x14:dxf>
          </x14:cfRule>
          <xm:sqref>H35</xm:sqref>
        </x14:conditionalFormatting>
        <x14:conditionalFormatting xmlns:xm="http://schemas.microsoft.com/office/excel/2006/main">
          <x14:cfRule type="expression" priority="3" stopIfTrue="1" id="{80F423F9-CB92-457C-B495-68016BC86E1B}">
            <xm:f>Report_DCF!$B$4="M USD"</xm:f>
            <x14:dxf>
              <numFmt numFmtId="189" formatCode="#,##0,,_);\(#,##0,,\);&quot; - &quot;;@_)"/>
            </x14:dxf>
          </x14:cfRule>
          <xm:sqref>I35</xm:sqref>
        </x14:conditionalFormatting>
        <x14:conditionalFormatting xmlns:xm="http://schemas.microsoft.com/office/excel/2006/main">
          <x14:cfRule type="expression" priority="2" stopIfTrue="1" id="{C5361E89-D133-46C1-B6CD-3DF1406AF1D3}">
            <xm:f>Report_DCF!$B$4="M USD"</xm:f>
            <x14:dxf>
              <numFmt numFmtId="189" formatCode="#,##0,,_);\(#,##0,,\);&quot; - &quot;;@_)"/>
            </x14:dxf>
          </x14:cfRule>
          <xm:sqref>J35</xm:sqref>
        </x14:conditionalFormatting>
        <x14:conditionalFormatting xmlns:xm="http://schemas.microsoft.com/office/excel/2006/main">
          <x14:cfRule type="expression" priority="1" stopIfTrue="1" id="{DD464680-7436-4AC9-BB3D-19C0D8C23317}">
            <xm:f>Report_DCF!$B$4="M USD"</xm:f>
            <x14:dxf>
              <numFmt numFmtId="189" formatCode="#,##0,,_);\(#,##0,,\);&quot; - &quot;;@_)"/>
            </x14:dxf>
          </x14:cfRule>
          <xm:sqref>K35</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C1AB1-DD50-4862-989A-FA4842509535}">
  <sheetPr>
    <tabColor rgb="FF4B4B4B"/>
    <pageSetUpPr fitToPage="1"/>
  </sheetPr>
  <dimension ref="A1:J28"/>
  <sheetViews>
    <sheetView showGridLines="0" zoomScaleNormal="100" workbookViewId="0">
      <pane ySplit="1" topLeftCell="A2" activePane="bottomLeft" state="frozen"/>
      <selection pane="bottomLeft"/>
    </sheetView>
  </sheetViews>
  <sheetFormatPr defaultColWidth="14.125" defaultRowHeight="14.25" customHeight="1" x14ac:dyDescent="0.3"/>
  <cols>
    <col min="1" max="1" width="14.125" style="5"/>
    <col min="2" max="5" width="14.125" style="4"/>
    <col min="6" max="16384" width="14.125" style="5"/>
  </cols>
  <sheetData>
    <row r="1" spans="1:10" s="1" customFormat="1" ht="14.25" customHeight="1" x14ac:dyDescent="0.3">
      <c r="A1" s="1" t="s">
        <v>156</v>
      </c>
      <c r="B1" s="2"/>
      <c r="C1" s="2"/>
      <c r="D1" s="2"/>
      <c r="E1" s="2"/>
    </row>
    <row r="2" spans="1:10" ht="14.25" customHeight="1" x14ac:dyDescent="0.3">
      <c r="A2" s="3" t="s">
        <v>155</v>
      </c>
    </row>
    <row r="3" spans="1:10" ht="14.25" customHeight="1" x14ac:dyDescent="0.3">
      <c r="A3" s="4"/>
      <c r="H3" s="6"/>
    </row>
    <row r="4" spans="1:10" ht="14.25" customHeight="1" x14ac:dyDescent="0.3">
      <c r="A4" s="7" t="s">
        <v>70</v>
      </c>
      <c r="B4" s="7" t="s">
        <v>71</v>
      </c>
      <c r="C4" s="7" t="s">
        <v>72</v>
      </c>
      <c r="D4" s="7" t="s">
        <v>73</v>
      </c>
      <c r="E4" s="7" t="s">
        <v>74</v>
      </c>
      <c r="F4" s="34">
        <v>2023</v>
      </c>
      <c r="G4" s="34">
        <v>2024</v>
      </c>
      <c r="H4" s="33">
        <v>45838</v>
      </c>
      <c r="I4" s="7" t="s">
        <v>32</v>
      </c>
      <c r="J4" s="7" t="s">
        <v>75</v>
      </c>
    </row>
    <row r="5" spans="1:10" ht="14.25" customHeight="1" x14ac:dyDescent="0.3">
      <c r="A5" s="29" t="s">
        <v>76</v>
      </c>
      <c r="B5" s="29" t="s">
        <v>77</v>
      </c>
      <c r="C5" s="29" t="s">
        <v>78</v>
      </c>
      <c r="D5" s="29" t="s">
        <v>79</v>
      </c>
      <c r="E5" s="29"/>
      <c r="F5" s="23"/>
      <c r="G5" s="23"/>
      <c r="H5" s="23"/>
      <c r="I5" s="31" t="s">
        <v>0</v>
      </c>
      <c r="J5" s="32"/>
    </row>
    <row r="6" spans="1:10" ht="14.25" customHeight="1" x14ac:dyDescent="0.3">
      <c r="A6" s="29" t="s">
        <v>76</v>
      </c>
      <c r="B6" s="29" t="s">
        <v>77</v>
      </c>
      <c r="C6" s="29" t="s">
        <v>78</v>
      </c>
      <c r="D6" s="29" t="s">
        <v>80</v>
      </c>
      <c r="E6" s="29"/>
      <c r="F6" s="23"/>
      <c r="G6" s="23"/>
      <c r="H6" s="23"/>
      <c r="I6" s="31" t="s">
        <v>1</v>
      </c>
      <c r="J6" s="32"/>
    </row>
    <row r="7" spans="1:10" ht="14.25" customHeight="1" x14ac:dyDescent="0.3">
      <c r="A7" s="29" t="s">
        <v>76</v>
      </c>
      <c r="B7" s="29" t="s">
        <v>77</v>
      </c>
      <c r="C7" s="29" t="s">
        <v>78</v>
      </c>
      <c r="D7" s="29" t="s">
        <v>81</v>
      </c>
      <c r="E7" s="29"/>
      <c r="F7" s="23"/>
      <c r="G7" s="23"/>
      <c r="H7" s="23"/>
      <c r="I7" s="31" t="s">
        <v>2</v>
      </c>
      <c r="J7" s="32"/>
    </row>
    <row r="8" spans="1:10" ht="14.25" customHeight="1" x14ac:dyDescent="0.3">
      <c r="A8" s="29" t="s">
        <v>76</v>
      </c>
      <c r="B8" s="29" t="s">
        <v>77</v>
      </c>
      <c r="C8" s="29" t="s">
        <v>78</v>
      </c>
      <c r="D8" s="29" t="s">
        <v>82</v>
      </c>
      <c r="E8" s="29"/>
      <c r="F8" s="23"/>
      <c r="G8" s="23"/>
      <c r="H8" s="23"/>
      <c r="I8" s="31" t="s">
        <v>2</v>
      </c>
      <c r="J8" s="32"/>
    </row>
    <row r="9" spans="1:10" ht="14.25" customHeight="1" x14ac:dyDescent="0.3">
      <c r="A9" s="29" t="s">
        <v>76</v>
      </c>
      <c r="B9" s="29" t="s">
        <v>77</v>
      </c>
      <c r="C9" s="29" t="s">
        <v>78</v>
      </c>
      <c r="D9" s="29" t="s">
        <v>83</v>
      </c>
      <c r="E9" s="29"/>
      <c r="F9" s="23"/>
      <c r="G9" s="23"/>
      <c r="H9" s="23"/>
      <c r="I9" s="31" t="s">
        <v>0</v>
      </c>
      <c r="J9" s="32"/>
    </row>
    <row r="10" spans="1:10" ht="14.25" customHeight="1" x14ac:dyDescent="0.3">
      <c r="A10" s="29" t="s">
        <v>76</v>
      </c>
      <c r="B10" s="29" t="s">
        <v>77</v>
      </c>
      <c r="C10" s="29" t="s">
        <v>78</v>
      </c>
      <c r="D10" s="29" t="s">
        <v>84</v>
      </c>
      <c r="E10" s="29"/>
      <c r="F10" s="23"/>
      <c r="G10" s="23"/>
      <c r="H10" s="23"/>
      <c r="I10" s="31" t="s">
        <v>0</v>
      </c>
      <c r="J10" s="32"/>
    </row>
    <row r="11" spans="1:10" ht="14.25" customHeight="1" x14ac:dyDescent="0.3">
      <c r="A11" s="29" t="s">
        <v>76</v>
      </c>
      <c r="B11" s="29" t="s">
        <v>77</v>
      </c>
      <c r="C11" s="29" t="s">
        <v>78</v>
      </c>
      <c r="D11" s="29" t="s">
        <v>85</v>
      </c>
      <c r="E11" s="29"/>
      <c r="F11" s="23"/>
      <c r="G11" s="23"/>
      <c r="H11" s="23"/>
      <c r="I11" s="31" t="s">
        <v>2</v>
      </c>
      <c r="J11" s="32"/>
    </row>
    <row r="12" spans="1:10" ht="14.25" customHeight="1" x14ac:dyDescent="0.3">
      <c r="A12" s="29" t="s">
        <v>76</v>
      </c>
      <c r="B12" s="29" t="s">
        <v>77</v>
      </c>
      <c r="C12" s="29" t="s">
        <v>112</v>
      </c>
      <c r="D12" s="29" t="s">
        <v>87</v>
      </c>
      <c r="E12" s="29"/>
      <c r="F12" s="23"/>
      <c r="G12" s="23"/>
      <c r="H12" s="23"/>
      <c r="I12" s="31" t="s">
        <v>1</v>
      </c>
      <c r="J12" s="32"/>
    </row>
    <row r="13" spans="1:10" ht="14.25" customHeight="1" x14ac:dyDescent="0.3">
      <c r="A13" s="29" t="s">
        <v>76</v>
      </c>
      <c r="B13" s="29" t="s">
        <v>77</v>
      </c>
      <c r="C13" s="29" t="s">
        <v>86</v>
      </c>
      <c r="D13" s="29" t="s">
        <v>88</v>
      </c>
      <c r="E13" s="29"/>
      <c r="F13" s="23"/>
      <c r="G13" s="23"/>
      <c r="H13" s="23"/>
      <c r="I13" s="31" t="s">
        <v>1</v>
      </c>
      <c r="J13" s="32"/>
    </row>
    <row r="14" spans="1:10" ht="14.25" customHeight="1" x14ac:dyDescent="0.3">
      <c r="A14" s="29" t="s">
        <v>76</v>
      </c>
      <c r="B14" s="29" t="s">
        <v>89</v>
      </c>
      <c r="C14" s="29" t="s">
        <v>113</v>
      </c>
      <c r="D14" s="29" t="s">
        <v>90</v>
      </c>
      <c r="E14" s="29"/>
      <c r="F14" s="23"/>
      <c r="G14" s="23"/>
      <c r="H14" s="23"/>
      <c r="I14" s="31" t="s">
        <v>3</v>
      </c>
      <c r="J14" s="32"/>
    </row>
    <row r="15" spans="1:10" ht="14.25" customHeight="1" x14ac:dyDescent="0.3">
      <c r="A15" s="29" t="s">
        <v>76</v>
      </c>
      <c r="B15" s="29" t="s">
        <v>89</v>
      </c>
      <c r="C15" s="29" t="s">
        <v>113</v>
      </c>
      <c r="D15" s="29" t="s">
        <v>91</v>
      </c>
      <c r="E15" s="29" t="s">
        <v>92</v>
      </c>
      <c r="F15" s="23"/>
      <c r="G15" s="23"/>
      <c r="H15" s="23"/>
      <c r="I15" s="31" t="s">
        <v>3</v>
      </c>
      <c r="J15" s="32"/>
    </row>
    <row r="16" spans="1:10" ht="14.25" customHeight="1" x14ac:dyDescent="0.3">
      <c r="A16" s="29" t="s">
        <v>76</v>
      </c>
      <c r="B16" s="29" t="s">
        <v>89</v>
      </c>
      <c r="C16" s="29" t="s">
        <v>113</v>
      </c>
      <c r="D16" s="29" t="s">
        <v>91</v>
      </c>
      <c r="E16" s="29" t="s">
        <v>93</v>
      </c>
      <c r="F16" s="23"/>
      <c r="G16" s="23"/>
      <c r="H16" s="23"/>
      <c r="I16" s="31" t="s">
        <v>3</v>
      </c>
      <c r="J16" s="32"/>
    </row>
    <row r="17" spans="1:10" ht="14.25" customHeight="1" x14ac:dyDescent="0.3">
      <c r="A17" s="29" t="s">
        <v>76</v>
      </c>
      <c r="B17" s="29" t="s">
        <v>89</v>
      </c>
      <c r="C17" s="29" t="s">
        <v>113</v>
      </c>
      <c r="D17" s="29" t="s">
        <v>94</v>
      </c>
      <c r="E17" s="29" t="s">
        <v>95</v>
      </c>
      <c r="F17" s="23"/>
      <c r="G17" s="23"/>
      <c r="H17" s="23"/>
      <c r="I17" s="31" t="s">
        <v>3</v>
      </c>
      <c r="J17" s="32"/>
    </row>
    <row r="18" spans="1:10" ht="14.25" customHeight="1" x14ac:dyDescent="0.3">
      <c r="A18" s="29" t="s">
        <v>76</v>
      </c>
      <c r="B18" s="29" t="s">
        <v>89</v>
      </c>
      <c r="C18" s="29" t="s">
        <v>113</v>
      </c>
      <c r="D18" s="29" t="s">
        <v>94</v>
      </c>
      <c r="E18" s="29" t="s">
        <v>96</v>
      </c>
      <c r="F18" s="23"/>
      <c r="G18" s="23"/>
      <c r="H18" s="23"/>
      <c r="I18" s="31" t="s">
        <v>3</v>
      </c>
      <c r="J18" s="32"/>
    </row>
    <row r="19" spans="1:10" ht="14.25" customHeight="1" x14ac:dyDescent="0.3">
      <c r="A19" s="29" t="s">
        <v>76</v>
      </c>
      <c r="B19" s="29" t="s">
        <v>89</v>
      </c>
      <c r="C19" s="29" t="s">
        <v>114</v>
      </c>
      <c r="D19" s="29" t="s">
        <v>97</v>
      </c>
      <c r="E19" s="29"/>
      <c r="F19" s="23"/>
      <c r="G19" s="23"/>
      <c r="H19" s="23"/>
      <c r="I19" s="31" t="s">
        <v>3</v>
      </c>
      <c r="J19" s="32"/>
    </row>
    <row r="20" spans="1:10" ht="14.25" customHeight="1" x14ac:dyDescent="0.3">
      <c r="A20" s="29" t="s">
        <v>76</v>
      </c>
      <c r="B20" s="29" t="s">
        <v>89</v>
      </c>
      <c r="C20" s="29" t="s">
        <v>115</v>
      </c>
      <c r="D20" s="29" t="s">
        <v>98</v>
      </c>
      <c r="E20" s="29"/>
      <c r="F20" s="23"/>
      <c r="G20" s="23"/>
      <c r="H20" s="23"/>
      <c r="I20" s="31" t="s">
        <v>2</v>
      </c>
      <c r="J20" s="32"/>
    </row>
    <row r="21" spans="1:10" ht="14.25" customHeight="1" x14ac:dyDescent="0.3">
      <c r="A21" s="29" t="s">
        <v>76</v>
      </c>
      <c r="B21" s="29" t="s">
        <v>89</v>
      </c>
      <c r="C21" s="29" t="s">
        <v>115</v>
      </c>
      <c r="D21" s="29" t="s">
        <v>99</v>
      </c>
      <c r="E21" s="29"/>
      <c r="F21" s="23"/>
      <c r="G21" s="23"/>
      <c r="H21" s="23"/>
      <c r="I21" s="31" t="s">
        <v>2</v>
      </c>
      <c r="J21" s="32"/>
    </row>
    <row r="22" spans="1:10" ht="14.25" customHeight="1" x14ac:dyDescent="0.3">
      <c r="A22" s="29" t="s">
        <v>109</v>
      </c>
      <c r="B22" s="29" t="s">
        <v>101</v>
      </c>
      <c r="C22" s="29" t="s">
        <v>102</v>
      </c>
      <c r="D22" s="29"/>
      <c r="E22" s="29"/>
      <c r="F22" s="23"/>
      <c r="G22" s="23"/>
      <c r="H22" s="23"/>
      <c r="I22" s="31" t="s">
        <v>1</v>
      </c>
      <c r="J22" s="32"/>
    </row>
    <row r="23" spans="1:10" ht="14.25" customHeight="1" x14ac:dyDescent="0.3">
      <c r="A23" s="29" t="s">
        <v>109</v>
      </c>
      <c r="B23" s="29" t="s">
        <v>101</v>
      </c>
      <c r="C23" s="29" t="s">
        <v>103</v>
      </c>
      <c r="D23" s="29"/>
      <c r="E23" s="29"/>
      <c r="F23" s="23"/>
      <c r="G23" s="23"/>
      <c r="H23" s="23"/>
      <c r="I23" s="31" t="s">
        <v>2</v>
      </c>
      <c r="J23" s="32"/>
    </row>
    <row r="24" spans="1:10" ht="14.25" customHeight="1" x14ac:dyDescent="0.3">
      <c r="A24" s="29" t="s">
        <v>109</v>
      </c>
      <c r="B24" s="29" t="s">
        <v>101</v>
      </c>
      <c r="C24" s="29" t="s">
        <v>104</v>
      </c>
      <c r="D24" s="29"/>
      <c r="E24" s="29"/>
      <c r="F24" s="23"/>
      <c r="G24" s="23"/>
      <c r="H24" s="23"/>
      <c r="I24" s="31" t="s">
        <v>2</v>
      </c>
      <c r="J24" s="32"/>
    </row>
    <row r="25" spans="1:10" ht="14.25" customHeight="1" x14ac:dyDescent="0.3">
      <c r="A25" s="29" t="s">
        <v>109</v>
      </c>
      <c r="B25" s="29" t="s">
        <v>101</v>
      </c>
      <c r="C25" s="29" t="s">
        <v>105</v>
      </c>
      <c r="D25" s="29"/>
      <c r="E25" s="29"/>
      <c r="F25" s="23"/>
      <c r="G25" s="23"/>
      <c r="H25" s="23"/>
      <c r="I25" s="31" t="s">
        <v>4</v>
      </c>
      <c r="J25" s="32"/>
    </row>
    <row r="26" spans="1:10" ht="14.25" customHeight="1" x14ac:dyDescent="0.3">
      <c r="A26" s="29" t="s">
        <v>109</v>
      </c>
      <c r="B26" s="29" t="s">
        <v>106</v>
      </c>
      <c r="C26" s="29" t="s">
        <v>107</v>
      </c>
      <c r="D26" s="29"/>
      <c r="E26" s="29"/>
      <c r="F26" s="23"/>
      <c r="G26" s="23"/>
      <c r="H26" s="23"/>
      <c r="I26" s="31" t="s">
        <v>2</v>
      </c>
      <c r="J26" s="32"/>
    </row>
    <row r="27" spans="1:10" ht="14.25" customHeight="1" x14ac:dyDescent="0.3">
      <c r="A27" s="29" t="s">
        <v>109</v>
      </c>
      <c r="B27" s="29" t="s">
        <v>106</v>
      </c>
      <c r="C27" s="29" t="s">
        <v>108</v>
      </c>
      <c r="D27" s="29"/>
      <c r="E27" s="29"/>
      <c r="F27" s="23"/>
      <c r="G27" s="23"/>
      <c r="H27" s="23"/>
      <c r="I27" s="31" t="s">
        <v>4</v>
      </c>
      <c r="J27" s="32"/>
    </row>
    <row r="28" spans="1:10" ht="14.25" customHeight="1" x14ac:dyDescent="0.3">
      <c r="A28" s="29" t="s">
        <v>110</v>
      </c>
      <c r="B28" s="29"/>
      <c r="C28" s="29"/>
      <c r="D28" s="29"/>
      <c r="E28" s="29"/>
      <c r="F28" s="23"/>
      <c r="G28" s="23"/>
      <c r="H28" s="23"/>
      <c r="I28" s="31" t="s">
        <v>8</v>
      </c>
      <c r="J28" s="32"/>
    </row>
  </sheetData>
  <sheetProtection formatCells="0" formatColumns="0" formatRows="0" insertRows="0" deleteRows="0"/>
  <phoneticPr fontId="1" type="noConversion"/>
  <pageMargins left="0.25" right="0.25" top="0.75" bottom="0.75" header="0.3" footer="0.3"/>
  <pageSetup paperSize="9" scale="44"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120" stopIfTrue="1" id="{0260710C-B8F5-4AA0-9FD3-7D6626DA99CA}">
            <xm:f>Report_DCF!$B$4="M USD"</xm:f>
            <x14:dxf>
              <numFmt numFmtId="189" formatCode="#,##0,,_);\(#,##0,,\);&quot; - &quot;;@_)"/>
            </x14:dxf>
          </x14:cfRule>
          <xm:sqref>F5</xm:sqref>
        </x14:conditionalFormatting>
        <x14:conditionalFormatting xmlns:xm="http://schemas.microsoft.com/office/excel/2006/main">
          <x14:cfRule type="expression" priority="119" stopIfTrue="1" id="{677F8DA9-24DA-421E-911A-2214A7024B39}">
            <xm:f>Report_DCF!$B$4="M USD"</xm:f>
            <x14:dxf>
              <numFmt numFmtId="189" formatCode="#,##0,,_);\(#,##0,,\);&quot; - &quot;;@_)"/>
            </x14:dxf>
          </x14:cfRule>
          <xm:sqref>G5</xm:sqref>
        </x14:conditionalFormatting>
        <x14:conditionalFormatting xmlns:xm="http://schemas.microsoft.com/office/excel/2006/main">
          <x14:cfRule type="expression" priority="118" stopIfTrue="1" id="{A643CD34-61DD-4771-84B5-26B27559A383}">
            <xm:f>Report_DCF!$B$4="M USD"</xm:f>
            <x14:dxf>
              <numFmt numFmtId="189" formatCode="#,##0,,_);\(#,##0,,\);&quot; - &quot;;@_)"/>
            </x14:dxf>
          </x14:cfRule>
          <xm:sqref>H5</xm:sqref>
        </x14:conditionalFormatting>
        <x14:conditionalFormatting xmlns:xm="http://schemas.microsoft.com/office/excel/2006/main">
          <x14:cfRule type="expression" priority="117" stopIfTrue="1" id="{B9CA2BAC-9E1D-4C79-B831-46B16247A7AB}">
            <xm:f>Report_DCF!$B$4="M USD"</xm:f>
            <x14:dxf>
              <numFmt numFmtId="189" formatCode="#,##0,,_);\(#,##0,,\);&quot; - &quot;;@_)"/>
            </x14:dxf>
          </x14:cfRule>
          <xm:sqref>I5</xm:sqref>
        </x14:conditionalFormatting>
        <x14:conditionalFormatting xmlns:xm="http://schemas.microsoft.com/office/excel/2006/main">
          <x14:cfRule type="expression" priority="116" stopIfTrue="1" id="{E4DED2A4-2519-4450-A47A-6982D5BE9338}">
            <xm:f>Report_DCF!$B$4="M USD"</xm:f>
            <x14:dxf>
              <numFmt numFmtId="189" formatCode="#,##0,,_);\(#,##0,,\);&quot; - &quot;;@_)"/>
            </x14:dxf>
          </x14:cfRule>
          <xm:sqref>J5</xm:sqref>
        </x14:conditionalFormatting>
        <x14:conditionalFormatting xmlns:xm="http://schemas.microsoft.com/office/excel/2006/main">
          <x14:cfRule type="expression" priority="115" stopIfTrue="1" id="{E86D5004-3AB6-4D88-9784-E8074B7BA289}">
            <xm:f>Report_DCF!$B$4="M USD"</xm:f>
            <x14:dxf>
              <numFmt numFmtId="189" formatCode="#,##0,,_);\(#,##0,,\);&quot; - &quot;;@_)"/>
            </x14:dxf>
          </x14:cfRule>
          <xm:sqref>F6</xm:sqref>
        </x14:conditionalFormatting>
        <x14:conditionalFormatting xmlns:xm="http://schemas.microsoft.com/office/excel/2006/main">
          <x14:cfRule type="expression" priority="114" stopIfTrue="1" id="{C8CF2342-5373-4B01-99C2-BC728DBADDF9}">
            <xm:f>Report_DCF!$B$4="M USD"</xm:f>
            <x14:dxf>
              <numFmt numFmtId="189" formatCode="#,##0,,_);\(#,##0,,\);&quot; - &quot;;@_)"/>
            </x14:dxf>
          </x14:cfRule>
          <xm:sqref>G6</xm:sqref>
        </x14:conditionalFormatting>
        <x14:conditionalFormatting xmlns:xm="http://schemas.microsoft.com/office/excel/2006/main">
          <x14:cfRule type="expression" priority="113" stopIfTrue="1" id="{BC2C3315-32B8-4881-BA6A-7516A98577F5}">
            <xm:f>Report_DCF!$B$4="M USD"</xm:f>
            <x14:dxf>
              <numFmt numFmtId="189" formatCode="#,##0,,_);\(#,##0,,\);&quot; - &quot;;@_)"/>
            </x14:dxf>
          </x14:cfRule>
          <xm:sqref>H6</xm:sqref>
        </x14:conditionalFormatting>
        <x14:conditionalFormatting xmlns:xm="http://schemas.microsoft.com/office/excel/2006/main">
          <x14:cfRule type="expression" priority="112" stopIfTrue="1" id="{05267CDE-29F0-4861-BBB0-3088CEF10750}">
            <xm:f>Report_DCF!$B$4="M USD"</xm:f>
            <x14:dxf>
              <numFmt numFmtId="189" formatCode="#,##0,,_);\(#,##0,,\);&quot; - &quot;;@_)"/>
            </x14:dxf>
          </x14:cfRule>
          <xm:sqref>I6</xm:sqref>
        </x14:conditionalFormatting>
        <x14:conditionalFormatting xmlns:xm="http://schemas.microsoft.com/office/excel/2006/main">
          <x14:cfRule type="expression" priority="111" stopIfTrue="1" id="{6F7BDE2F-174E-4C8E-9B7B-471A8B8FA1F4}">
            <xm:f>Report_DCF!$B$4="M USD"</xm:f>
            <x14:dxf>
              <numFmt numFmtId="189" formatCode="#,##0,,_);\(#,##0,,\);&quot; - &quot;;@_)"/>
            </x14:dxf>
          </x14:cfRule>
          <xm:sqref>J6</xm:sqref>
        </x14:conditionalFormatting>
        <x14:conditionalFormatting xmlns:xm="http://schemas.microsoft.com/office/excel/2006/main">
          <x14:cfRule type="expression" priority="110" stopIfTrue="1" id="{3C455CBE-2BFE-41B8-8642-DE3E83D2164F}">
            <xm:f>Report_DCF!$B$4="M USD"</xm:f>
            <x14:dxf>
              <numFmt numFmtId="189" formatCode="#,##0,,_);\(#,##0,,\);&quot; - &quot;;@_)"/>
            </x14:dxf>
          </x14:cfRule>
          <xm:sqref>F7</xm:sqref>
        </x14:conditionalFormatting>
        <x14:conditionalFormatting xmlns:xm="http://schemas.microsoft.com/office/excel/2006/main">
          <x14:cfRule type="expression" priority="109" stopIfTrue="1" id="{5684D3EA-7A51-4C2B-8066-30BE7A3C68E4}">
            <xm:f>Report_DCF!$B$4="M USD"</xm:f>
            <x14:dxf>
              <numFmt numFmtId="189" formatCode="#,##0,,_);\(#,##0,,\);&quot; - &quot;;@_)"/>
            </x14:dxf>
          </x14:cfRule>
          <xm:sqref>G7</xm:sqref>
        </x14:conditionalFormatting>
        <x14:conditionalFormatting xmlns:xm="http://schemas.microsoft.com/office/excel/2006/main">
          <x14:cfRule type="expression" priority="108" stopIfTrue="1" id="{876A52A9-61AC-4976-840C-060596017217}">
            <xm:f>Report_DCF!$B$4="M USD"</xm:f>
            <x14:dxf>
              <numFmt numFmtId="189" formatCode="#,##0,,_);\(#,##0,,\);&quot; - &quot;;@_)"/>
            </x14:dxf>
          </x14:cfRule>
          <xm:sqref>H7</xm:sqref>
        </x14:conditionalFormatting>
        <x14:conditionalFormatting xmlns:xm="http://schemas.microsoft.com/office/excel/2006/main">
          <x14:cfRule type="expression" priority="107" stopIfTrue="1" id="{2BB5BFAA-2A20-4F91-8742-3AC319DB75A2}">
            <xm:f>Report_DCF!$B$4="M USD"</xm:f>
            <x14:dxf>
              <numFmt numFmtId="189" formatCode="#,##0,,_);\(#,##0,,\);&quot; - &quot;;@_)"/>
            </x14:dxf>
          </x14:cfRule>
          <xm:sqref>I7</xm:sqref>
        </x14:conditionalFormatting>
        <x14:conditionalFormatting xmlns:xm="http://schemas.microsoft.com/office/excel/2006/main">
          <x14:cfRule type="expression" priority="106" stopIfTrue="1" id="{3C4E8397-C0F9-4769-81CE-4EF2D8901CAD}">
            <xm:f>Report_DCF!$B$4="M USD"</xm:f>
            <x14:dxf>
              <numFmt numFmtId="189" formatCode="#,##0,,_);\(#,##0,,\);&quot; - &quot;;@_)"/>
            </x14:dxf>
          </x14:cfRule>
          <xm:sqref>J7</xm:sqref>
        </x14:conditionalFormatting>
        <x14:conditionalFormatting xmlns:xm="http://schemas.microsoft.com/office/excel/2006/main">
          <x14:cfRule type="expression" priority="105" stopIfTrue="1" id="{E496B4FE-062B-4B69-8D33-8EC118577AA4}">
            <xm:f>Report_DCF!$B$4="M USD"</xm:f>
            <x14:dxf>
              <numFmt numFmtId="189" formatCode="#,##0,,_);\(#,##0,,\);&quot; - &quot;;@_)"/>
            </x14:dxf>
          </x14:cfRule>
          <xm:sqref>F8</xm:sqref>
        </x14:conditionalFormatting>
        <x14:conditionalFormatting xmlns:xm="http://schemas.microsoft.com/office/excel/2006/main">
          <x14:cfRule type="expression" priority="104" stopIfTrue="1" id="{2594A3D0-EBDC-40D6-95E2-958B0A7E18A2}">
            <xm:f>Report_DCF!$B$4="M USD"</xm:f>
            <x14:dxf>
              <numFmt numFmtId="189" formatCode="#,##0,,_);\(#,##0,,\);&quot; - &quot;;@_)"/>
            </x14:dxf>
          </x14:cfRule>
          <xm:sqref>G8</xm:sqref>
        </x14:conditionalFormatting>
        <x14:conditionalFormatting xmlns:xm="http://schemas.microsoft.com/office/excel/2006/main">
          <x14:cfRule type="expression" priority="103" stopIfTrue="1" id="{476C8DDA-D439-4803-8C83-58C2EF28C2DB}">
            <xm:f>Report_DCF!$B$4="M USD"</xm:f>
            <x14:dxf>
              <numFmt numFmtId="189" formatCode="#,##0,,_);\(#,##0,,\);&quot; - &quot;;@_)"/>
            </x14:dxf>
          </x14:cfRule>
          <xm:sqref>H8</xm:sqref>
        </x14:conditionalFormatting>
        <x14:conditionalFormatting xmlns:xm="http://schemas.microsoft.com/office/excel/2006/main">
          <x14:cfRule type="expression" priority="102" stopIfTrue="1" id="{2747C839-27BD-4EF1-BF1E-2E6CB5A65381}">
            <xm:f>Report_DCF!$B$4="M USD"</xm:f>
            <x14:dxf>
              <numFmt numFmtId="189" formatCode="#,##0,,_);\(#,##0,,\);&quot; - &quot;;@_)"/>
            </x14:dxf>
          </x14:cfRule>
          <xm:sqref>I8</xm:sqref>
        </x14:conditionalFormatting>
        <x14:conditionalFormatting xmlns:xm="http://schemas.microsoft.com/office/excel/2006/main">
          <x14:cfRule type="expression" priority="101" stopIfTrue="1" id="{341A9ACE-E704-4EA3-86BC-04B25CFCF9F3}">
            <xm:f>Report_DCF!$B$4="M USD"</xm:f>
            <x14:dxf>
              <numFmt numFmtId="189" formatCode="#,##0,,_);\(#,##0,,\);&quot; - &quot;;@_)"/>
            </x14:dxf>
          </x14:cfRule>
          <xm:sqref>J8</xm:sqref>
        </x14:conditionalFormatting>
        <x14:conditionalFormatting xmlns:xm="http://schemas.microsoft.com/office/excel/2006/main">
          <x14:cfRule type="expression" priority="100" stopIfTrue="1" id="{6F0C325A-239A-4F68-A369-99D5A9DA9B03}">
            <xm:f>Report_DCF!$B$4="M USD"</xm:f>
            <x14:dxf>
              <numFmt numFmtId="189" formatCode="#,##0,,_);\(#,##0,,\);&quot; - &quot;;@_)"/>
            </x14:dxf>
          </x14:cfRule>
          <xm:sqref>F9</xm:sqref>
        </x14:conditionalFormatting>
        <x14:conditionalFormatting xmlns:xm="http://schemas.microsoft.com/office/excel/2006/main">
          <x14:cfRule type="expression" priority="99" stopIfTrue="1" id="{277B9FAA-9859-4066-8200-3CB5CF8FF92B}">
            <xm:f>Report_DCF!$B$4="M USD"</xm:f>
            <x14:dxf>
              <numFmt numFmtId="189" formatCode="#,##0,,_);\(#,##0,,\);&quot; - &quot;;@_)"/>
            </x14:dxf>
          </x14:cfRule>
          <xm:sqref>G9</xm:sqref>
        </x14:conditionalFormatting>
        <x14:conditionalFormatting xmlns:xm="http://schemas.microsoft.com/office/excel/2006/main">
          <x14:cfRule type="expression" priority="98" stopIfTrue="1" id="{E0AD39D1-73DD-4892-94C5-75AC754858C3}">
            <xm:f>Report_DCF!$B$4="M USD"</xm:f>
            <x14:dxf>
              <numFmt numFmtId="189" formatCode="#,##0,,_);\(#,##0,,\);&quot; - &quot;;@_)"/>
            </x14:dxf>
          </x14:cfRule>
          <xm:sqref>H9</xm:sqref>
        </x14:conditionalFormatting>
        <x14:conditionalFormatting xmlns:xm="http://schemas.microsoft.com/office/excel/2006/main">
          <x14:cfRule type="expression" priority="97" stopIfTrue="1" id="{730300C4-DA02-4273-A908-6F1A41D4EF1A}">
            <xm:f>Report_DCF!$B$4="M USD"</xm:f>
            <x14:dxf>
              <numFmt numFmtId="189" formatCode="#,##0,,_);\(#,##0,,\);&quot; - &quot;;@_)"/>
            </x14:dxf>
          </x14:cfRule>
          <xm:sqref>I9</xm:sqref>
        </x14:conditionalFormatting>
        <x14:conditionalFormatting xmlns:xm="http://schemas.microsoft.com/office/excel/2006/main">
          <x14:cfRule type="expression" priority="96" stopIfTrue="1" id="{E1D6120E-804B-434B-BED0-2FFC3CCFADB2}">
            <xm:f>Report_DCF!$B$4="M USD"</xm:f>
            <x14:dxf>
              <numFmt numFmtId="189" formatCode="#,##0,,_);\(#,##0,,\);&quot; - &quot;;@_)"/>
            </x14:dxf>
          </x14:cfRule>
          <xm:sqref>J9</xm:sqref>
        </x14:conditionalFormatting>
        <x14:conditionalFormatting xmlns:xm="http://schemas.microsoft.com/office/excel/2006/main">
          <x14:cfRule type="expression" priority="95" stopIfTrue="1" id="{63C473C7-20EC-41B7-BB55-68B2187AE71E}">
            <xm:f>Report_DCF!$B$4="M USD"</xm:f>
            <x14:dxf>
              <numFmt numFmtId="189" formatCode="#,##0,,_);\(#,##0,,\);&quot; - &quot;;@_)"/>
            </x14:dxf>
          </x14:cfRule>
          <xm:sqref>F10</xm:sqref>
        </x14:conditionalFormatting>
        <x14:conditionalFormatting xmlns:xm="http://schemas.microsoft.com/office/excel/2006/main">
          <x14:cfRule type="expression" priority="94" stopIfTrue="1" id="{F83C25A2-33DC-452D-98E5-99C1A10FC65B}">
            <xm:f>Report_DCF!$B$4="M USD"</xm:f>
            <x14:dxf>
              <numFmt numFmtId="189" formatCode="#,##0,,_);\(#,##0,,\);&quot; - &quot;;@_)"/>
            </x14:dxf>
          </x14:cfRule>
          <xm:sqref>G10</xm:sqref>
        </x14:conditionalFormatting>
        <x14:conditionalFormatting xmlns:xm="http://schemas.microsoft.com/office/excel/2006/main">
          <x14:cfRule type="expression" priority="93" stopIfTrue="1" id="{247E692F-432C-462B-B9FC-657DDE2C7941}">
            <xm:f>Report_DCF!$B$4="M USD"</xm:f>
            <x14:dxf>
              <numFmt numFmtId="189" formatCode="#,##0,,_);\(#,##0,,\);&quot; - &quot;;@_)"/>
            </x14:dxf>
          </x14:cfRule>
          <xm:sqref>H10</xm:sqref>
        </x14:conditionalFormatting>
        <x14:conditionalFormatting xmlns:xm="http://schemas.microsoft.com/office/excel/2006/main">
          <x14:cfRule type="expression" priority="92" stopIfTrue="1" id="{CEA43B75-01BD-46B6-BA69-CD3260494A7D}">
            <xm:f>Report_DCF!$B$4="M USD"</xm:f>
            <x14:dxf>
              <numFmt numFmtId="189" formatCode="#,##0,,_);\(#,##0,,\);&quot; - &quot;;@_)"/>
            </x14:dxf>
          </x14:cfRule>
          <xm:sqref>I10</xm:sqref>
        </x14:conditionalFormatting>
        <x14:conditionalFormatting xmlns:xm="http://schemas.microsoft.com/office/excel/2006/main">
          <x14:cfRule type="expression" priority="91" stopIfTrue="1" id="{05BBD2C7-EACD-4F18-AA71-FC562330E531}">
            <xm:f>Report_DCF!$B$4="M USD"</xm:f>
            <x14:dxf>
              <numFmt numFmtId="189" formatCode="#,##0,,_);\(#,##0,,\);&quot; - &quot;;@_)"/>
            </x14:dxf>
          </x14:cfRule>
          <xm:sqref>J10</xm:sqref>
        </x14:conditionalFormatting>
        <x14:conditionalFormatting xmlns:xm="http://schemas.microsoft.com/office/excel/2006/main">
          <x14:cfRule type="expression" priority="90" stopIfTrue="1" id="{8E153B41-3063-4D1B-B15D-254DFD40EF80}">
            <xm:f>Report_DCF!$B$4="M USD"</xm:f>
            <x14:dxf>
              <numFmt numFmtId="189" formatCode="#,##0,,_);\(#,##0,,\);&quot; - &quot;;@_)"/>
            </x14:dxf>
          </x14:cfRule>
          <xm:sqref>F11</xm:sqref>
        </x14:conditionalFormatting>
        <x14:conditionalFormatting xmlns:xm="http://schemas.microsoft.com/office/excel/2006/main">
          <x14:cfRule type="expression" priority="89" stopIfTrue="1" id="{DDCEF28A-64D7-4993-BA84-F28B9478BD2D}">
            <xm:f>Report_DCF!$B$4="M USD"</xm:f>
            <x14:dxf>
              <numFmt numFmtId="189" formatCode="#,##0,,_);\(#,##0,,\);&quot; - &quot;;@_)"/>
            </x14:dxf>
          </x14:cfRule>
          <xm:sqref>G11</xm:sqref>
        </x14:conditionalFormatting>
        <x14:conditionalFormatting xmlns:xm="http://schemas.microsoft.com/office/excel/2006/main">
          <x14:cfRule type="expression" priority="88" stopIfTrue="1" id="{50FF81C3-A373-4CFB-B6D1-BF25770A4BD5}">
            <xm:f>Report_DCF!$B$4="M USD"</xm:f>
            <x14:dxf>
              <numFmt numFmtId="189" formatCode="#,##0,,_);\(#,##0,,\);&quot; - &quot;;@_)"/>
            </x14:dxf>
          </x14:cfRule>
          <xm:sqref>H11</xm:sqref>
        </x14:conditionalFormatting>
        <x14:conditionalFormatting xmlns:xm="http://schemas.microsoft.com/office/excel/2006/main">
          <x14:cfRule type="expression" priority="87" stopIfTrue="1" id="{E73A3720-BB6F-4EB9-B81D-AACAB320C73D}">
            <xm:f>Report_DCF!$B$4="M USD"</xm:f>
            <x14:dxf>
              <numFmt numFmtId="189" formatCode="#,##0,,_);\(#,##0,,\);&quot; - &quot;;@_)"/>
            </x14:dxf>
          </x14:cfRule>
          <xm:sqref>I11</xm:sqref>
        </x14:conditionalFormatting>
        <x14:conditionalFormatting xmlns:xm="http://schemas.microsoft.com/office/excel/2006/main">
          <x14:cfRule type="expression" priority="86" stopIfTrue="1" id="{13315945-E651-4D9A-8056-006A284A3F9B}">
            <xm:f>Report_DCF!$B$4="M USD"</xm:f>
            <x14:dxf>
              <numFmt numFmtId="189" formatCode="#,##0,,_);\(#,##0,,\);&quot; - &quot;;@_)"/>
            </x14:dxf>
          </x14:cfRule>
          <xm:sqref>J11</xm:sqref>
        </x14:conditionalFormatting>
        <x14:conditionalFormatting xmlns:xm="http://schemas.microsoft.com/office/excel/2006/main">
          <x14:cfRule type="expression" priority="85" stopIfTrue="1" id="{5D5D4A58-6ADA-4A69-93E9-BA9B9C63D24C}">
            <xm:f>Report_DCF!$B$4="M USD"</xm:f>
            <x14:dxf>
              <numFmt numFmtId="189" formatCode="#,##0,,_);\(#,##0,,\);&quot; - &quot;;@_)"/>
            </x14:dxf>
          </x14:cfRule>
          <xm:sqref>F12</xm:sqref>
        </x14:conditionalFormatting>
        <x14:conditionalFormatting xmlns:xm="http://schemas.microsoft.com/office/excel/2006/main">
          <x14:cfRule type="expression" priority="84" stopIfTrue="1" id="{E52ACB95-FFA6-4516-AA97-0194C5F19356}">
            <xm:f>Report_DCF!$B$4="M USD"</xm:f>
            <x14:dxf>
              <numFmt numFmtId="189" formatCode="#,##0,,_);\(#,##0,,\);&quot; - &quot;;@_)"/>
            </x14:dxf>
          </x14:cfRule>
          <xm:sqref>G12</xm:sqref>
        </x14:conditionalFormatting>
        <x14:conditionalFormatting xmlns:xm="http://schemas.microsoft.com/office/excel/2006/main">
          <x14:cfRule type="expression" priority="83" stopIfTrue="1" id="{CB68A778-9CE2-49C4-B462-AA085596ED4F}">
            <xm:f>Report_DCF!$B$4="M USD"</xm:f>
            <x14:dxf>
              <numFmt numFmtId="189" formatCode="#,##0,,_);\(#,##0,,\);&quot; - &quot;;@_)"/>
            </x14:dxf>
          </x14:cfRule>
          <xm:sqref>H12</xm:sqref>
        </x14:conditionalFormatting>
        <x14:conditionalFormatting xmlns:xm="http://schemas.microsoft.com/office/excel/2006/main">
          <x14:cfRule type="expression" priority="82" stopIfTrue="1" id="{48B4F7A6-F162-4B72-BF90-9BB6020594CF}">
            <xm:f>Report_DCF!$B$4="M USD"</xm:f>
            <x14:dxf>
              <numFmt numFmtId="189" formatCode="#,##0,,_);\(#,##0,,\);&quot; - &quot;;@_)"/>
            </x14:dxf>
          </x14:cfRule>
          <xm:sqref>I12</xm:sqref>
        </x14:conditionalFormatting>
        <x14:conditionalFormatting xmlns:xm="http://schemas.microsoft.com/office/excel/2006/main">
          <x14:cfRule type="expression" priority="81" stopIfTrue="1" id="{25B61227-016C-4B38-91C7-BD56030C0797}">
            <xm:f>Report_DCF!$B$4="M USD"</xm:f>
            <x14:dxf>
              <numFmt numFmtId="189" formatCode="#,##0,,_);\(#,##0,,\);&quot; - &quot;;@_)"/>
            </x14:dxf>
          </x14:cfRule>
          <xm:sqref>J12</xm:sqref>
        </x14:conditionalFormatting>
        <x14:conditionalFormatting xmlns:xm="http://schemas.microsoft.com/office/excel/2006/main">
          <x14:cfRule type="expression" priority="80" stopIfTrue="1" id="{DB2FB0FB-2D9E-40C5-9816-9CF89C45CEDB}">
            <xm:f>Report_DCF!$B$4="M USD"</xm:f>
            <x14:dxf>
              <numFmt numFmtId="189" formatCode="#,##0,,_);\(#,##0,,\);&quot; - &quot;;@_)"/>
            </x14:dxf>
          </x14:cfRule>
          <xm:sqref>F13</xm:sqref>
        </x14:conditionalFormatting>
        <x14:conditionalFormatting xmlns:xm="http://schemas.microsoft.com/office/excel/2006/main">
          <x14:cfRule type="expression" priority="79" stopIfTrue="1" id="{86635406-F615-42EA-9A1E-D356C988F88B}">
            <xm:f>Report_DCF!$B$4="M USD"</xm:f>
            <x14:dxf>
              <numFmt numFmtId="189" formatCode="#,##0,,_);\(#,##0,,\);&quot; - &quot;;@_)"/>
            </x14:dxf>
          </x14:cfRule>
          <xm:sqref>G13</xm:sqref>
        </x14:conditionalFormatting>
        <x14:conditionalFormatting xmlns:xm="http://schemas.microsoft.com/office/excel/2006/main">
          <x14:cfRule type="expression" priority="78" stopIfTrue="1" id="{ACB20E77-3545-488A-9567-349090D2CDF5}">
            <xm:f>Report_DCF!$B$4="M USD"</xm:f>
            <x14:dxf>
              <numFmt numFmtId="189" formatCode="#,##0,,_);\(#,##0,,\);&quot; - &quot;;@_)"/>
            </x14:dxf>
          </x14:cfRule>
          <xm:sqref>H13</xm:sqref>
        </x14:conditionalFormatting>
        <x14:conditionalFormatting xmlns:xm="http://schemas.microsoft.com/office/excel/2006/main">
          <x14:cfRule type="expression" priority="77" stopIfTrue="1" id="{89767D7F-CC69-4AA4-B890-2937CD2BAF2F}">
            <xm:f>Report_DCF!$B$4="M USD"</xm:f>
            <x14:dxf>
              <numFmt numFmtId="189" formatCode="#,##0,,_);\(#,##0,,\);&quot; - &quot;;@_)"/>
            </x14:dxf>
          </x14:cfRule>
          <xm:sqref>I13</xm:sqref>
        </x14:conditionalFormatting>
        <x14:conditionalFormatting xmlns:xm="http://schemas.microsoft.com/office/excel/2006/main">
          <x14:cfRule type="expression" priority="76" stopIfTrue="1" id="{1B2C32B9-C0AB-467C-BEAE-9A53029F9601}">
            <xm:f>Report_DCF!$B$4="M USD"</xm:f>
            <x14:dxf>
              <numFmt numFmtId="189" formatCode="#,##0,,_);\(#,##0,,\);&quot; - &quot;;@_)"/>
            </x14:dxf>
          </x14:cfRule>
          <xm:sqref>J13</xm:sqref>
        </x14:conditionalFormatting>
        <x14:conditionalFormatting xmlns:xm="http://schemas.microsoft.com/office/excel/2006/main">
          <x14:cfRule type="expression" priority="75" stopIfTrue="1" id="{603B0844-24A0-42B7-AE7F-1F5F375C1C83}">
            <xm:f>Report_DCF!$B$4="M USD"</xm:f>
            <x14:dxf>
              <numFmt numFmtId="189" formatCode="#,##0,,_);\(#,##0,,\);&quot; - &quot;;@_)"/>
            </x14:dxf>
          </x14:cfRule>
          <xm:sqref>F14</xm:sqref>
        </x14:conditionalFormatting>
        <x14:conditionalFormatting xmlns:xm="http://schemas.microsoft.com/office/excel/2006/main">
          <x14:cfRule type="expression" priority="74" stopIfTrue="1" id="{613D16C9-853D-4E21-9718-59E2E517B124}">
            <xm:f>Report_DCF!$B$4="M USD"</xm:f>
            <x14:dxf>
              <numFmt numFmtId="189" formatCode="#,##0,,_);\(#,##0,,\);&quot; - &quot;;@_)"/>
            </x14:dxf>
          </x14:cfRule>
          <xm:sqref>G14</xm:sqref>
        </x14:conditionalFormatting>
        <x14:conditionalFormatting xmlns:xm="http://schemas.microsoft.com/office/excel/2006/main">
          <x14:cfRule type="expression" priority="73" stopIfTrue="1" id="{2399A968-A6D4-4FB1-A165-0725C28EB3A8}">
            <xm:f>Report_DCF!$B$4="M USD"</xm:f>
            <x14:dxf>
              <numFmt numFmtId="189" formatCode="#,##0,,_);\(#,##0,,\);&quot; - &quot;;@_)"/>
            </x14:dxf>
          </x14:cfRule>
          <xm:sqref>H14</xm:sqref>
        </x14:conditionalFormatting>
        <x14:conditionalFormatting xmlns:xm="http://schemas.microsoft.com/office/excel/2006/main">
          <x14:cfRule type="expression" priority="72" stopIfTrue="1" id="{9A7AF226-D8B5-4EA3-ACD7-3CFA6E5C0E36}">
            <xm:f>Report_DCF!$B$4="M USD"</xm:f>
            <x14:dxf>
              <numFmt numFmtId="189" formatCode="#,##0,,_);\(#,##0,,\);&quot; - &quot;;@_)"/>
            </x14:dxf>
          </x14:cfRule>
          <xm:sqref>I14</xm:sqref>
        </x14:conditionalFormatting>
        <x14:conditionalFormatting xmlns:xm="http://schemas.microsoft.com/office/excel/2006/main">
          <x14:cfRule type="expression" priority="71" stopIfTrue="1" id="{4232694C-B358-454A-A551-C003370EBE70}">
            <xm:f>Report_DCF!$B$4="M USD"</xm:f>
            <x14:dxf>
              <numFmt numFmtId="189" formatCode="#,##0,,_);\(#,##0,,\);&quot; - &quot;;@_)"/>
            </x14:dxf>
          </x14:cfRule>
          <xm:sqref>J14</xm:sqref>
        </x14:conditionalFormatting>
        <x14:conditionalFormatting xmlns:xm="http://schemas.microsoft.com/office/excel/2006/main">
          <x14:cfRule type="expression" priority="70" stopIfTrue="1" id="{21F1ED21-B111-45E2-9D83-83031652819C}">
            <xm:f>Report_DCF!$B$4="M USD"</xm:f>
            <x14:dxf>
              <numFmt numFmtId="189" formatCode="#,##0,,_);\(#,##0,,\);&quot; - &quot;;@_)"/>
            </x14:dxf>
          </x14:cfRule>
          <xm:sqref>F15</xm:sqref>
        </x14:conditionalFormatting>
        <x14:conditionalFormatting xmlns:xm="http://schemas.microsoft.com/office/excel/2006/main">
          <x14:cfRule type="expression" priority="69" stopIfTrue="1" id="{7DBA4658-4C3D-423C-8E17-127B4BC93637}">
            <xm:f>Report_DCF!$B$4="M USD"</xm:f>
            <x14:dxf>
              <numFmt numFmtId="189" formatCode="#,##0,,_);\(#,##0,,\);&quot; - &quot;;@_)"/>
            </x14:dxf>
          </x14:cfRule>
          <xm:sqref>G15</xm:sqref>
        </x14:conditionalFormatting>
        <x14:conditionalFormatting xmlns:xm="http://schemas.microsoft.com/office/excel/2006/main">
          <x14:cfRule type="expression" priority="68" stopIfTrue="1" id="{D27F99B9-E11F-438F-BF0A-152BED0FAE87}">
            <xm:f>Report_DCF!$B$4="M USD"</xm:f>
            <x14:dxf>
              <numFmt numFmtId="189" formatCode="#,##0,,_);\(#,##0,,\);&quot; - &quot;;@_)"/>
            </x14:dxf>
          </x14:cfRule>
          <xm:sqref>H15</xm:sqref>
        </x14:conditionalFormatting>
        <x14:conditionalFormatting xmlns:xm="http://schemas.microsoft.com/office/excel/2006/main">
          <x14:cfRule type="expression" priority="67" stopIfTrue="1" id="{CA04264D-C184-49F5-B0E5-18C862182C5F}">
            <xm:f>Report_DCF!$B$4="M USD"</xm:f>
            <x14:dxf>
              <numFmt numFmtId="189" formatCode="#,##0,,_);\(#,##0,,\);&quot; - &quot;;@_)"/>
            </x14:dxf>
          </x14:cfRule>
          <xm:sqref>I15</xm:sqref>
        </x14:conditionalFormatting>
        <x14:conditionalFormatting xmlns:xm="http://schemas.microsoft.com/office/excel/2006/main">
          <x14:cfRule type="expression" priority="66" stopIfTrue="1" id="{0A088C20-D9B4-4A41-9E75-21A759039D40}">
            <xm:f>Report_DCF!$B$4="M USD"</xm:f>
            <x14:dxf>
              <numFmt numFmtId="189" formatCode="#,##0,,_);\(#,##0,,\);&quot; - &quot;;@_)"/>
            </x14:dxf>
          </x14:cfRule>
          <xm:sqref>J15</xm:sqref>
        </x14:conditionalFormatting>
        <x14:conditionalFormatting xmlns:xm="http://schemas.microsoft.com/office/excel/2006/main">
          <x14:cfRule type="expression" priority="65" stopIfTrue="1" id="{E149C285-EDE5-417C-8994-D7800D03DB64}">
            <xm:f>Report_DCF!$B$4="M USD"</xm:f>
            <x14:dxf>
              <numFmt numFmtId="189" formatCode="#,##0,,_);\(#,##0,,\);&quot; - &quot;;@_)"/>
            </x14:dxf>
          </x14:cfRule>
          <xm:sqref>F16</xm:sqref>
        </x14:conditionalFormatting>
        <x14:conditionalFormatting xmlns:xm="http://schemas.microsoft.com/office/excel/2006/main">
          <x14:cfRule type="expression" priority="64" stopIfTrue="1" id="{EC30E730-DB0B-43E1-AC56-DDAF31A03774}">
            <xm:f>Report_DCF!$B$4="M USD"</xm:f>
            <x14:dxf>
              <numFmt numFmtId="189" formatCode="#,##0,,_);\(#,##0,,\);&quot; - &quot;;@_)"/>
            </x14:dxf>
          </x14:cfRule>
          <xm:sqref>G16</xm:sqref>
        </x14:conditionalFormatting>
        <x14:conditionalFormatting xmlns:xm="http://schemas.microsoft.com/office/excel/2006/main">
          <x14:cfRule type="expression" priority="63" stopIfTrue="1" id="{A3F03D3A-F1C4-4DDD-B261-25B89798960C}">
            <xm:f>Report_DCF!$B$4="M USD"</xm:f>
            <x14:dxf>
              <numFmt numFmtId="189" formatCode="#,##0,,_);\(#,##0,,\);&quot; - &quot;;@_)"/>
            </x14:dxf>
          </x14:cfRule>
          <xm:sqref>H16</xm:sqref>
        </x14:conditionalFormatting>
        <x14:conditionalFormatting xmlns:xm="http://schemas.microsoft.com/office/excel/2006/main">
          <x14:cfRule type="expression" priority="62" stopIfTrue="1" id="{431D234F-7B9F-4019-94B1-7B5E6C770CBF}">
            <xm:f>Report_DCF!$B$4="M USD"</xm:f>
            <x14:dxf>
              <numFmt numFmtId="189" formatCode="#,##0,,_);\(#,##0,,\);&quot; - &quot;;@_)"/>
            </x14:dxf>
          </x14:cfRule>
          <xm:sqref>I16</xm:sqref>
        </x14:conditionalFormatting>
        <x14:conditionalFormatting xmlns:xm="http://schemas.microsoft.com/office/excel/2006/main">
          <x14:cfRule type="expression" priority="61" stopIfTrue="1" id="{A603E54F-1957-429A-B116-FDADDB7A0270}">
            <xm:f>Report_DCF!$B$4="M USD"</xm:f>
            <x14:dxf>
              <numFmt numFmtId="189" formatCode="#,##0,,_);\(#,##0,,\);&quot; - &quot;;@_)"/>
            </x14:dxf>
          </x14:cfRule>
          <xm:sqref>J16</xm:sqref>
        </x14:conditionalFormatting>
        <x14:conditionalFormatting xmlns:xm="http://schemas.microsoft.com/office/excel/2006/main">
          <x14:cfRule type="expression" priority="60" stopIfTrue="1" id="{4879E834-7052-4E33-A277-E571337A33EE}">
            <xm:f>Report_DCF!$B$4="M USD"</xm:f>
            <x14:dxf>
              <numFmt numFmtId="189" formatCode="#,##0,,_);\(#,##0,,\);&quot; - &quot;;@_)"/>
            </x14:dxf>
          </x14:cfRule>
          <xm:sqref>F17</xm:sqref>
        </x14:conditionalFormatting>
        <x14:conditionalFormatting xmlns:xm="http://schemas.microsoft.com/office/excel/2006/main">
          <x14:cfRule type="expression" priority="59" stopIfTrue="1" id="{1946C815-7B73-4880-A5E9-8DF7F29B3961}">
            <xm:f>Report_DCF!$B$4="M USD"</xm:f>
            <x14:dxf>
              <numFmt numFmtId="189" formatCode="#,##0,,_);\(#,##0,,\);&quot; - &quot;;@_)"/>
            </x14:dxf>
          </x14:cfRule>
          <xm:sqref>G17</xm:sqref>
        </x14:conditionalFormatting>
        <x14:conditionalFormatting xmlns:xm="http://schemas.microsoft.com/office/excel/2006/main">
          <x14:cfRule type="expression" priority="58" stopIfTrue="1" id="{88EDAA55-5719-4A1E-8717-9F349B61C2A0}">
            <xm:f>Report_DCF!$B$4="M USD"</xm:f>
            <x14:dxf>
              <numFmt numFmtId="189" formatCode="#,##0,,_);\(#,##0,,\);&quot; - &quot;;@_)"/>
            </x14:dxf>
          </x14:cfRule>
          <xm:sqref>H17</xm:sqref>
        </x14:conditionalFormatting>
        <x14:conditionalFormatting xmlns:xm="http://schemas.microsoft.com/office/excel/2006/main">
          <x14:cfRule type="expression" priority="57" stopIfTrue="1" id="{13A5F681-045B-4BFA-B0A0-AA58DA0F1F7D}">
            <xm:f>Report_DCF!$B$4="M USD"</xm:f>
            <x14:dxf>
              <numFmt numFmtId="189" formatCode="#,##0,,_);\(#,##0,,\);&quot; - &quot;;@_)"/>
            </x14:dxf>
          </x14:cfRule>
          <xm:sqref>I17</xm:sqref>
        </x14:conditionalFormatting>
        <x14:conditionalFormatting xmlns:xm="http://schemas.microsoft.com/office/excel/2006/main">
          <x14:cfRule type="expression" priority="56" stopIfTrue="1" id="{0C266CBD-8527-4C35-A048-8542DC819F45}">
            <xm:f>Report_DCF!$B$4="M USD"</xm:f>
            <x14:dxf>
              <numFmt numFmtId="189" formatCode="#,##0,,_);\(#,##0,,\);&quot; - &quot;;@_)"/>
            </x14:dxf>
          </x14:cfRule>
          <xm:sqref>J17</xm:sqref>
        </x14:conditionalFormatting>
        <x14:conditionalFormatting xmlns:xm="http://schemas.microsoft.com/office/excel/2006/main">
          <x14:cfRule type="expression" priority="55" stopIfTrue="1" id="{A5FEA36C-9CD1-4F15-AC7D-247857EB1DAD}">
            <xm:f>Report_DCF!$B$4="M USD"</xm:f>
            <x14:dxf>
              <numFmt numFmtId="189" formatCode="#,##0,,_);\(#,##0,,\);&quot; - &quot;;@_)"/>
            </x14:dxf>
          </x14:cfRule>
          <xm:sqref>F18</xm:sqref>
        </x14:conditionalFormatting>
        <x14:conditionalFormatting xmlns:xm="http://schemas.microsoft.com/office/excel/2006/main">
          <x14:cfRule type="expression" priority="54" stopIfTrue="1" id="{75C60B6A-7AB5-493A-892E-15870A820217}">
            <xm:f>Report_DCF!$B$4="M USD"</xm:f>
            <x14:dxf>
              <numFmt numFmtId="189" formatCode="#,##0,,_);\(#,##0,,\);&quot; - &quot;;@_)"/>
            </x14:dxf>
          </x14:cfRule>
          <xm:sqref>G18</xm:sqref>
        </x14:conditionalFormatting>
        <x14:conditionalFormatting xmlns:xm="http://schemas.microsoft.com/office/excel/2006/main">
          <x14:cfRule type="expression" priority="53" stopIfTrue="1" id="{1E0408C8-9A49-4014-AA8C-A7840EB08460}">
            <xm:f>Report_DCF!$B$4="M USD"</xm:f>
            <x14:dxf>
              <numFmt numFmtId="189" formatCode="#,##0,,_);\(#,##0,,\);&quot; - &quot;;@_)"/>
            </x14:dxf>
          </x14:cfRule>
          <xm:sqref>H18</xm:sqref>
        </x14:conditionalFormatting>
        <x14:conditionalFormatting xmlns:xm="http://schemas.microsoft.com/office/excel/2006/main">
          <x14:cfRule type="expression" priority="52" stopIfTrue="1" id="{796794E6-0EDD-4BAC-B704-D37FCCD0B006}">
            <xm:f>Report_DCF!$B$4="M USD"</xm:f>
            <x14:dxf>
              <numFmt numFmtId="189" formatCode="#,##0,,_);\(#,##0,,\);&quot; - &quot;;@_)"/>
            </x14:dxf>
          </x14:cfRule>
          <xm:sqref>I18</xm:sqref>
        </x14:conditionalFormatting>
        <x14:conditionalFormatting xmlns:xm="http://schemas.microsoft.com/office/excel/2006/main">
          <x14:cfRule type="expression" priority="51" stopIfTrue="1" id="{04AD7153-C337-42E1-B4C2-875DE19728E1}">
            <xm:f>Report_DCF!$B$4="M USD"</xm:f>
            <x14:dxf>
              <numFmt numFmtId="189" formatCode="#,##0,,_);\(#,##0,,\);&quot; - &quot;;@_)"/>
            </x14:dxf>
          </x14:cfRule>
          <xm:sqref>J18</xm:sqref>
        </x14:conditionalFormatting>
        <x14:conditionalFormatting xmlns:xm="http://schemas.microsoft.com/office/excel/2006/main">
          <x14:cfRule type="expression" priority="50" stopIfTrue="1" id="{BE02644F-53AD-4FA5-A4F0-556DCD4C88D9}">
            <xm:f>Report_DCF!$B$4="M USD"</xm:f>
            <x14:dxf>
              <numFmt numFmtId="189" formatCode="#,##0,,_);\(#,##0,,\);&quot; - &quot;;@_)"/>
            </x14:dxf>
          </x14:cfRule>
          <xm:sqref>F19</xm:sqref>
        </x14:conditionalFormatting>
        <x14:conditionalFormatting xmlns:xm="http://schemas.microsoft.com/office/excel/2006/main">
          <x14:cfRule type="expression" priority="49" stopIfTrue="1" id="{00DC781D-DFFB-4FF6-A68E-4ED329FC0C5A}">
            <xm:f>Report_DCF!$B$4="M USD"</xm:f>
            <x14:dxf>
              <numFmt numFmtId="189" formatCode="#,##0,,_);\(#,##0,,\);&quot; - &quot;;@_)"/>
            </x14:dxf>
          </x14:cfRule>
          <xm:sqref>G19</xm:sqref>
        </x14:conditionalFormatting>
        <x14:conditionalFormatting xmlns:xm="http://schemas.microsoft.com/office/excel/2006/main">
          <x14:cfRule type="expression" priority="48" stopIfTrue="1" id="{694E99EF-2151-4504-B688-E5207C1B5195}">
            <xm:f>Report_DCF!$B$4="M USD"</xm:f>
            <x14:dxf>
              <numFmt numFmtId="189" formatCode="#,##0,,_);\(#,##0,,\);&quot; - &quot;;@_)"/>
            </x14:dxf>
          </x14:cfRule>
          <xm:sqref>H19</xm:sqref>
        </x14:conditionalFormatting>
        <x14:conditionalFormatting xmlns:xm="http://schemas.microsoft.com/office/excel/2006/main">
          <x14:cfRule type="expression" priority="47" stopIfTrue="1" id="{A713EDD3-D7FA-4C19-A0D0-DD0126B6CAF1}">
            <xm:f>Report_DCF!$B$4="M USD"</xm:f>
            <x14:dxf>
              <numFmt numFmtId="189" formatCode="#,##0,,_);\(#,##0,,\);&quot; - &quot;;@_)"/>
            </x14:dxf>
          </x14:cfRule>
          <xm:sqref>I19</xm:sqref>
        </x14:conditionalFormatting>
        <x14:conditionalFormatting xmlns:xm="http://schemas.microsoft.com/office/excel/2006/main">
          <x14:cfRule type="expression" priority="46" stopIfTrue="1" id="{F90009D4-032E-4ADA-822D-A59D5770609F}">
            <xm:f>Report_DCF!$B$4="M USD"</xm:f>
            <x14:dxf>
              <numFmt numFmtId="189" formatCode="#,##0,,_);\(#,##0,,\);&quot; - &quot;;@_)"/>
            </x14:dxf>
          </x14:cfRule>
          <xm:sqref>J19</xm:sqref>
        </x14:conditionalFormatting>
        <x14:conditionalFormatting xmlns:xm="http://schemas.microsoft.com/office/excel/2006/main">
          <x14:cfRule type="expression" priority="45" stopIfTrue="1" id="{A6AD0C55-A191-4D32-9025-26E31AAD87D6}">
            <xm:f>Report_DCF!$B$4="M USD"</xm:f>
            <x14:dxf>
              <numFmt numFmtId="189" formatCode="#,##0,,_);\(#,##0,,\);&quot; - &quot;;@_)"/>
            </x14:dxf>
          </x14:cfRule>
          <xm:sqref>F20</xm:sqref>
        </x14:conditionalFormatting>
        <x14:conditionalFormatting xmlns:xm="http://schemas.microsoft.com/office/excel/2006/main">
          <x14:cfRule type="expression" priority="44" stopIfTrue="1" id="{A32351EC-B2CD-4F89-AA72-A4CF9CC6A5E4}">
            <xm:f>Report_DCF!$B$4="M USD"</xm:f>
            <x14:dxf>
              <numFmt numFmtId="189" formatCode="#,##0,,_);\(#,##0,,\);&quot; - &quot;;@_)"/>
            </x14:dxf>
          </x14:cfRule>
          <xm:sqref>G20</xm:sqref>
        </x14:conditionalFormatting>
        <x14:conditionalFormatting xmlns:xm="http://schemas.microsoft.com/office/excel/2006/main">
          <x14:cfRule type="expression" priority="43" stopIfTrue="1" id="{141BDEDB-1640-45D6-884C-E0334E596FD3}">
            <xm:f>Report_DCF!$B$4="M USD"</xm:f>
            <x14:dxf>
              <numFmt numFmtId="189" formatCode="#,##0,,_);\(#,##0,,\);&quot; - &quot;;@_)"/>
            </x14:dxf>
          </x14:cfRule>
          <xm:sqref>H20</xm:sqref>
        </x14:conditionalFormatting>
        <x14:conditionalFormatting xmlns:xm="http://schemas.microsoft.com/office/excel/2006/main">
          <x14:cfRule type="expression" priority="42" stopIfTrue="1" id="{C4B0BE80-25F6-43EA-8EAB-5F38B1354198}">
            <xm:f>Report_DCF!$B$4="M USD"</xm:f>
            <x14:dxf>
              <numFmt numFmtId="189" formatCode="#,##0,,_);\(#,##0,,\);&quot; - &quot;;@_)"/>
            </x14:dxf>
          </x14:cfRule>
          <xm:sqref>I20</xm:sqref>
        </x14:conditionalFormatting>
        <x14:conditionalFormatting xmlns:xm="http://schemas.microsoft.com/office/excel/2006/main">
          <x14:cfRule type="expression" priority="41" stopIfTrue="1" id="{04511869-0F14-4078-9D29-459DC3F8F014}">
            <xm:f>Report_DCF!$B$4="M USD"</xm:f>
            <x14:dxf>
              <numFmt numFmtId="189" formatCode="#,##0,,_);\(#,##0,,\);&quot; - &quot;;@_)"/>
            </x14:dxf>
          </x14:cfRule>
          <xm:sqref>J20</xm:sqref>
        </x14:conditionalFormatting>
        <x14:conditionalFormatting xmlns:xm="http://schemas.microsoft.com/office/excel/2006/main">
          <x14:cfRule type="expression" priority="40" stopIfTrue="1" id="{19B00C33-924D-4FA3-AA5F-3EE69387D237}">
            <xm:f>Report_DCF!$B$4="M USD"</xm:f>
            <x14:dxf>
              <numFmt numFmtId="189" formatCode="#,##0,,_);\(#,##0,,\);&quot; - &quot;;@_)"/>
            </x14:dxf>
          </x14:cfRule>
          <xm:sqref>F21</xm:sqref>
        </x14:conditionalFormatting>
        <x14:conditionalFormatting xmlns:xm="http://schemas.microsoft.com/office/excel/2006/main">
          <x14:cfRule type="expression" priority="39" stopIfTrue="1" id="{BF13E5F8-88FD-44FF-9910-48722DDAFCA7}">
            <xm:f>Report_DCF!$B$4="M USD"</xm:f>
            <x14:dxf>
              <numFmt numFmtId="189" formatCode="#,##0,,_);\(#,##0,,\);&quot; - &quot;;@_)"/>
            </x14:dxf>
          </x14:cfRule>
          <xm:sqref>G21</xm:sqref>
        </x14:conditionalFormatting>
        <x14:conditionalFormatting xmlns:xm="http://schemas.microsoft.com/office/excel/2006/main">
          <x14:cfRule type="expression" priority="38" stopIfTrue="1" id="{865E88D3-7320-4C81-9A15-635073CC2FC4}">
            <xm:f>Report_DCF!$B$4="M USD"</xm:f>
            <x14:dxf>
              <numFmt numFmtId="189" formatCode="#,##0,,_);\(#,##0,,\);&quot; - &quot;;@_)"/>
            </x14:dxf>
          </x14:cfRule>
          <xm:sqref>H21</xm:sqref>
        </x14:conditionalFormatting>
        <x14:conditionalFormatting xmlns:xm="http://schemas.microsoft.com/office/excel/2006/main">
          <x14:cfRule type="expression" priority="37" stopIfTrue="1" id="{8531F661-5AB0-49B3-B7C7-4715671F1095}">
            <xm:f>Report_DCF!$B$4="M USD"</xm:f>
            <x14:dxf>
              <numFmt numFmtId="189" formatCode="#,##0,,_);\(#,##0,,\);&quot; - &quot;;@_)"/>
            </x14:dxf>
          </x14:cfRule>
          <xm:sqref>I21</xm:sqref>
        </x14:conditionalFormatting>
        <x14:conditionalFormatting xmlns:xm="http://schemas.microsoft.com/office/excel/2006/main">
          <x14:cfRule type="expression" priority="36" stopIfTrue="1" id="{727416B5-01E9-4033-BDD8-31FCBE150142}">
            <xm:f>Report_DCF!$B$4="M USD"</xm:f>
            <x14:dxf>
              <numFmt numFmtId="189" formatCode="#,##0,,_);\(#,##0,,\);&quot; - &quot;;@_)"/>
            </x14:dxf>
          </x14:cfRule>
          <xm:sqref>J21</xm:sqref>
        </x14:conditionalFormatting>
        <x14:conditionalFormatting xmlns:xm="http://schemas.microsoft.com/office/excel/2006/main">
          <x14:cfRule type="expression" priority="35" stopIfTrue="1" id="{747EEE93-4185-41A5-BE77-290BD57152ED}">
            <xm:f>Report_DCF!$B$4="M USD"</xm:f>
            <x14:dxf>
              <numFmt numFmtId="189" formatCode="#,##0,,_);\(#,##0,,\);&quot; - &quot;;@_)"/>
            </x14:dxf>
          </x14:cfRule>
          <xm:sqref>F22</xm:sqref>
        </x14:conditionalFormatting>
        <x14:conditionalFormatting xmlns:xm="http://schemas.microsoft.com/office/excel/2006/main">
          <x14:cfRule type="expression" priority="34" stopIfTrue="1" id="{B0BA5FF5-E5F1-4F51-92DB-BCCF2C726C12}">
            <xm:f>Report_DCF!$B$4="M USD"</xm:f>
            <x14:dxf>
              <numFmt numFmtId="189" formatCode="#,##0,,_);\(#,##0,,\);&quot; - &quot;;@_)"/>
            </x14:dxf>
          </x14:cfRule>
          <xm:sqref>G22</xm:sqref>
        </x14:conditionalFormatting>
        <x14:conditionalFormatting xmlns:xm="http://schemas.microsoft.com/office/excel/2006/main">
          <x14:cfRule type="expression" priority="33" stopIfTrue="1" id="{0EE34DB0-BEB1-4798-8EC1-234F6AA988BA}">
            <xm:f>Report_DCF!$B$4="M USD"</xm:f>
            <x14:dxf>
              <numFmt numFmtId="189" formatCode="#,##0,,_);\(#,##0,,\);&quot; - &quot;;@_)"/>
            </x14:dxf>
          </x14:cfRule>
          <xm:sqref>H22</xm:sqref>
        </x14:conditionalFormatting>
        <x14:conditionalFormatting xmlns:xm="http://schemas.microsoft.com/office/excel/2006/main">
          <x14:cfRule type="expression" priority="32" stopIfTrue="1" id="{B2326DD7-3EC4-48ED-8687-2434446EE7DD}">
            <xm:f>Report_DCF!$B$4="M USD"</xm:f>
            <x14:dxf>
              <numFmt numFmtId="189" formatCode="#,##0,,_);\(#,##0,,\);&quot; - &quot;;@_)"/>
            </x14:dxf>
          </x14:cfRule>
          <xm:sqref>I22</xm:sqref>
        </x14:conditionalFormatting>
        <x14:conditionalFormatting xmlns:xm="http://schemas.microsoft.com/office/excel/2006/main">
          <x14:cfRule type="expression" priority="31" stopIfTrue="1" id="{2B0D5BCA-A0CA-406F-83F5-F91C7852DE47}">
            <xm:f>Report_DCF!$B$4="M USD"</xm:f>
            <x14:dxf>
              <numFmt numFmtId="189" formatCode="#,##0,,_);\(#,##0,,\);&quot; - &quot;;@_)"/>
            </x14:dxf>
          </x14:cfRule>
          <xm:sqref>J22</xm:sqref>
        </x14:conditionalFormatting>
        <x14:conditionalFormatting xmlns:xm="http://schemas.microsoft.com/office/excel/2006/main">
          <x14:cfRule type="expression" priority="30" stopIfTrue="1" id="{6FFA8515-F52B-4D05-9346-D7F791799028}">
            <xm:f>Report_DCF!$B$4="M USD"</xm:f>
            <x14:dxf>
              <numFmt numFmtId="189" formatCode="#,##0,,_);\(#,##0,,\);&quot; - &quot;;@_)"/>
            </x14:dxf>
          </x14:cfRule>
          <xm:sqref>F23</xm:sqref>
        </x14:conditionalFormatting>
        <x14:conditionalFormatting xmlns:xm="http://schemas.microsoft.com/office/excel/2006/main">
          <x14:cfRule type="expression" priority="29" stopIfTrue="1" id="{5F53EDC3-267E-4CED-8695-6358C1C58DB2}">
            <xm:f>Report_DCF!$B$4="M USD"</xm:f>
            <x14:dxf>
              <numFmt numFmtId="189" formatCode="#,##0,,_);\(#,##0,,\);&quot; - &quot;;@_)"/>
            </x14:dxf>
          </x14:cfRule>
          <xm:sqref>G23</xm:sqref>
        </x14:conditionalFormatting>
        <x14:conditionalFormatting xmlns:xm="http://schemas.microsoft.com/office/excel/2006/main">
          <x14:cfRule type="expression" priority="28" stopIfTrue="1" id="{90BDF019-D171-47BD-BC74-7AD6C4492C16}">
            <xm:f>Report_DCF!$B$4="M USD"</xm:f>
            <x14:dxf>
              <numFmt numFmtId="189" formatCode="#,##0,,_);\(#,##0,,\);&quot; - &quot;;@_)"/>
            </x14:dxf>
          </x14:cfRule>
          <xm:sqref>H23</xm:sqref>
        </x14:conditionalFormatting>
        <x14:conditionalFormatting xmlns:xm="http://schemas.microsoft.com/office/excel/2006/main">
          <x14:cfRule type="expression" priority="27" stopIfTrue="1" id="{9ABF5AA8-EB36-46BA-A825-5B598A1F1A9D}">
            <xm:f>Report_DCF!$B$4="M USD"</xm:f>
            <x14:dxf>
              <numFmt numFmtId="189" formatCode="#,##0,,_);\(#,##0,,\);&quot; - &quot;;@_)"/>
            </x14:dxf>
          </x14:cfRule>
          <xm:sqref>I23</xm:sqref>
        </x14:conditionalFormatting>
        <x14:conditionalFormatting xmlns:xm="http://schemas.microsoft.com/office/excel/2006/main">
          <x14:cfRule type="expression" priority="26" stopIfTrue="1" id="{B6E73589-0405-4023-A6FF-2650BA357CDF}">
            <xm:f>Report_DCF!$B$4="M USD"</xm:f>
            <x14:dxf>
              <numFmt numFmtId="189" formatCode="#,##0,,_);\(#,##0,,\);&quot; - &quot;;@_)"/>
            </x14:dxf>
          </x14:cfRule>
          <xm:sqref>J23</xm:sqref>
        </x14:conditionalFormatting>
        <x14:conditionalFormatting xmlns:xm="http://schemas.microsoft.com/office/excel/2006/main">
          <x14:cfRule type="expression" priority="25" stopIfTrue="1" id="{081D8178-61AC-4F03-BCAF-9D19714F7AD5}">
            <xm:f>Report_DCF!$B$4="M USD"</xm:f>
            <x14:dxf>
              <numFmt numFmtId="189" formatCode="#,##0,,_);\(#,##0,,\);&quot; - &quot;;@_)"/>
            </x14:dxf>
          </x14:cfRule>
          <xm:sqref>F24</xm:sqref>
        </x14:conditionalFormatting>
        <x14:conditionalFormatting xmlns:xm="http://schemas.microsoft.com/office/excel/2006/main">
          <x14:cfRule type="expression" priority="24" stopIfTrue="1" id="{686543C3-7375-4E5B-9EA5-D74014F27B42}">
            <xm:f>Report_DCF!$B$4="M USD"</xm:f>
            <x14:dxf>
              <numFmt numFmtId="189" formatCode="#,##0,,_);\(#,##0,,\);&quot; - &quot;;@_)"/>
            </x14:dxf>
          </x14:cfRule>
          <xm:sqref>G24</xm:sqref>
        </x14:conditionalFormatting>
        <x14:conditionalFormatting xmlns:xm="http://schemas.microsoft.com/office/excel/2006/main">
          <x14:cfRule type="expression" priority="23" stopIfTrue="1" id="{4B079D6F-D137-4C54-8AA3-4AA77CEB91CB}">
            <xm:f>Report_DCF!$B$4="M USD"</xm:f>
            <x14:dxf>
              <numFmt numFmtId="189" formatCode="#,##0,,_);\(#,##0,,\);&quot; - &quot;;@_)"/>
            </x14:dxf>
          </x14:cfRule>
          <xm:sqref>H24</xm:sqref>
        </x14:conditionalFormatting>
        <x14:conditionalFormatting xmlns:xm="http://schemas.microsoft.com/office/excel/2006/main">
          <x14:cfRule type="expression" priority="22" stopIfTrue="1" id="{D28AA520-4438-4DC7-A07C-617FFA242783}">
            <xm:f>Report_DCF!$B$4="M USD"</xm:f>
            <x14:dxf>
              <numFmt numFmtId="189" formatCode="#,##0,,_);\(#,##0,,\);&quot; - &quot;;@_)"/>
            </x14:dxf>
          </x14:cfRule>
          <xm:sqref>I24</xm:sqref>
        </x14:conditionalFormatting>
        <x14:conditionalFormatting xmlns:xm="http://schemas.microsoft.com/office/excel/2006/main">
          <x14:cfRule type="expression" priority="21" stopIfTrue="1" id="{446C0A0C-561E-4DE5-B3AC-23B41EAE6EEC}">
            <xm:f>Report_DCF!$B$4="M USD"</xm:f>
            <x14:dxf>
              <numFmt numFmtId="189" formatCode="#,##0,,_);\(#,##0,,\);&quot; - &quot;;@_)"/>
            </x14:dxf>
          </x14:cfRule>
          <xm:sqref>J24</xm:sqref>
        </x14:conditionalFormatting>
        <x14:conditionalFormatting xmlns:xm="http://schemas.microsoft.com/office/excel/2006/main">
          <x14:cfRule type="expression" priority="20" stopIfTrue="1" id="{F9809BFF-F94F-4A19-9CED-2DF2D8A938EB}">
            <xm:f>Report_DCF!$B$4="M USD"</xm:f>
            <x14:dxf>
              <numFmt numFmtId="189" formatCode="#,##0,,_);\(#,##0,,\);&quot; - &quot;;@_)"/>
            </x14:dxf>
          </x14:cfRule>
          <xm:sqref>F25</xm:sqref>
        </x14:conditionalFormatting>
        <x14:conditionalFormatting xmlns:xm="http://schemas.microsoft.com/office/excel/2006/main">
          <x14:cfRule type="expression" priority="19" stopIfTrue="1" id="{4252AD1A-F95B-418C-91F7-E6409DB0E1F1}">
            <xm:f>Report_DCF!$B$4="M USD"</xm:f>
            <x14:dxf>
              <numFmt numFmtId="189" formatCode="#,##0,,_);\(#,##0,,\);&quot; - &quot;;@_)"/>
            </x14:dxf>
          </x14:cfRule>
          <xm:sqref>G25</xm:sqref>
        </x14:conditionalFormatting>
        <x14:conditionalFormatting xmlns:xm="http://schemas.microsoft.com/office/excel/2006/main">
          <x14:cfRule type="expression" priority="18" stopIfTrue="1" id="{4371C774-7A0D-4B65-A90B-2864F5CD0C0B}">
            <xm:f>Report_DCF!$B$4="M USD"</xm:f>
            <x14:dxf>
              <numFmt numFmtId="189" formatCode="#,##0,,_);\(#,##0,,\);&quot; - &quot;;@_)"/>
            </x14:dxf>
          </x14:cfRule>
          <xm:sqref>H25</xm:sqref>
        </x14:conditionalFormatting>
        <x14:conditionalFormatting xmlns:xm="http://schemas.microsoft.com/office/excel/2006/main">
          <x14:cfRule type="expression" priority="17" stopIfTrue="1" id="{0BCC240C-A98C-43F8-9730-FED4771B1EDE}">
            <xm:f>Report_DCF!$B$4="M USD"</xm:f>
            <x14:dxf>
              <numFmt numFmtId="189" formatCode="#,##0,,_);\(#,##0,,\);&quot; - &quot;;@_)"/>
            </x14:dxf>
          </x14:cfRule>
          <xm:sqref>I25</xm:sqref>
        </x14:conditionalFormatting>
        <x14:conditionalFormatting xmlns:xm="http://schemas.microsoft.com/office/excel/2006/main">
          <x14:cfRule type="expression" priority="16" stopIfTrue="1" id="{6F760B40-7ED6-4903-979F-C0A651B2C952}">
            <xm:f>Report_DCF!$B$4="M USD"</xm:f>
            <x14:dxf>
              <numFmt numFmtId="189" formatCode="#,##0,,_);\(#,##0,,\);&quot; - &quot;;@_)"/>
            </x14:dxf>
          </x14:cfRule>
          <xm:sqref>J25</xm:sqref>
        </x14:conditionalFormatting>
        <x14:conditionalFormatting xmlns:xm="http://schemas.microsoft.com/office/excel/2006/main">
          <x14:cfRule type="expression" priority="15" stopIfTrue="1" id="{23413C8C-F161-400D-AE50-9868838B363E}">
            <xm:f>Report_DCF!$B$4="M USD"</xm:f>
            <x14:dxf>
              <numFmt numFmtId="189" formatCode="#,##0,,_);\(#,##0,,\);&quot; - &quot;;@_)"/>
            </x14:dxf>
          </x14:cfRule>
          <xm:sqref>F26</xm:sqref>
        </x14:conditionalFormatting>
        <x14:conditionalFormatting xmlns:xm="http://schemas.microsoft.com/office/excel/2006/main">
          <x14:cfRule type="expression" priority="14" stopIfTrue="1" id="{B248CBDB-261B-4C73-97DF-CD9384CDF136}">
            <xm:f>Report_DCF!$B$4="M USD"</xm:f>
            <x14:dxf>
              <numFmt numFmtId="189" formatCode="#,##0,,_);\(#,##0,,\);&quot; - &quot;;@_)"/>
            </x14:dxf>
          </x14:cfRule>
          <xm:sqref>G26</xm:sqref>
        </x14:conditionalFormatting>
        <x14:conditionalFormatting xmlns:xm="http://schemas.microsoft.com/office/excel/2006/main">
          <x14:cfRule type="expression" priority="13" stopIfTrue="1" id="{6C1443BA-698D-446D-AA98-E743DA5934C1}">
            <xm:f>Report_DCF!$B$4="M USD"</xm:f>
            <x14:dxf>
              <numFmt numFmtId="189" formatCode="#,##0,,_);\(#,##0,,\);&quot; - &quot;;@_)"/>
            </x14:dxf>
          </x14:cfRule>
          <xm:sqref>H26</xm:sqref>
        </x14:conditionalFormatting>
        <x14:conditionalFormatting xmlns:xm="http://schemas.microsoft.com/office/excel/2006/main">
          <x14:cfRule type="expression" priority="12" stopIfTrue="1" id="{FC1F3CC2-2264-47FA-A73A-24CD6EFD394F}">
            <xm:f>Report_DCF!$B$4="M USD"</xm:f>
            <x14:dxf>
              <numFmt numFmtId="189" formatCode="#,##0,,_);\(#,##0,,\);&quot; - &quot;;@_)"/>
            </x14:dxf>
          </x14:cfRule>
          <xm:sqref>I26</xm:sqref>
        </x14:conditionalFormatting>
        <x14:conditionalFormatting xmlns:xm="http://schemas.microsoft.com/office/excel/2006/main">
          <x14:cfRule type="expression" priority="11" stopIfTrue="1" id="{AB21CB58-FE26-4FB8-B8E2-B19DAE9D1B7E}">
            <xm:f>Report_DCF!$B$4="M USD"</xm:f>
            <x14:dxf>
              <numFmt numFmtId="189" formatCode="#,##0,,_);\(#,##0,,\);&quot; - &quot;;@_)"/>
            </x14:dxf>
          </x14:cfRule>
          <xm:sqref>J26</xm:sqref>
        </x14:conditionalFormatting>
        <x14:conditionalFormatting xmlns:xm="http://schemas.microsoft.com/office/excel/2006/main">
          <x14:cfRule type="expression" priority="10" stopIfTrue="1" id="{BC77B0F5-E792-4790-A8AA-5A4666B11433}">
            <xm:f>Report_DCF!$B$4="M USD"</xm:f>
            <x14:dxf>
              <numFmt numFmtId="189" formatCode="#,##0,,_);\(#,##0,,\);&quot; - &quot;;@_)"/>
            </x14:dxf>
          </x14:cfRule>
          <xm:sqref>F27</xm:sqref>
        </x14:conditionalFormatting>
        <x14:conditionalFormatting xmlns:xm="http://schemas.microsoft.com/office/excel/2006/main">
          <x14:cfRule type="expression" priority="9" stopIfTrue="1" id="{0E6031FC-501D-4F9F-A8E4-07FF52658022}">
            <xm:f>Report_DCF!$B$4="M USD"</xm:f>
            <x14:dxf>
              <numFmt numFmtId="189" formatCode="#,##0,,_);\(#,##0,,\);&quot; - &quot;;@_)"/>
            </x14:dxf>
          </x14:cfRule>
          <xm:sqref>G27</xm:sqref>
        </x14:conditionalFormatting>
        <x14:conditionalFormatting xmlns:xm="http://schemas.microsoft.com/office/excel/2006/main">
          <x14:cfRule type="expression" priority="8" stopIfTrue="1" id="{3358EE16-0798-42CD-99E9-F3D803E99E9C}">
            <xm:f>Report_DCF!$B$4="M USD"</xm:f>
            <x14:dxf>
              <numFmt numFmtId="189" formatCode="#,##0,,_);\(#,##0,,\);&quot; - &quot;;@_)"/>
            </x14:dxf>
          </x14:cfRule>
          <xm:sqref>H27</xm:sqref>
        </x14:conditionalFormatting>
        <x14:conditionalFormatting xmlns:xm="http://schemas.microsoft.com/office/excel/2006/main">
          <x14:cfRule type="expression" priority="7" stopIfTrue="1" id="{3D881993-EB77-40CF-81A4-F38FE2A591D9}">
            <xm:f>Report_DCF!$B$4="M USD"</xm:f>
            <x14:dxf>
              <numFmt numFmtId="189" formatCode="#,##0,,_);\(#,##0,,\);&quot; - &quot;;@_)"/>
            </x14:dxf>
          </x14:cfRule>
          <xm:sqref>I27</xm:sqref>
        </x14:conditionalFormatting>
        <x14:conditionalFormatting xmlns:xm="http://schemas.microsoft.com/office/excel/2006/main">
          <x14:cfRule type="expression" priority="6" stopIfTrue="1" id="{1326F447-3522-4376-955B-7EBAC50AF53A}">
            <xm:f>Report_DCF!$B$4="M USD"</xm:f>
            <x14:dxf>
              <numFmt numFmtId="189" formatCode="#,##0,,_);\(#,##0,,\);&quot; - &quot;;@_)"/>
            </x14:dxf>
          </x14:cfRule>
          <xm:sqref>J27</xm:sqref>
        </x14:conditionalFormatting>
        <x14:conditionalFormatting xmlns:xm="http://schemas.microsoft.com/office/excel/2006/main">
          <x14:cfRule type="expression" priority="5" stopIfTrue="1" id="{5CB0339D-89A7-4EDC-938F-466D9DFDCF9A}">
            <xm:f>Report_DCF!$B$4="M USD"</xm:f>
            <x14:dxf>
              <numFmt numFmtId="189" formatCode="#,##0,,_);\(#,##0,,\);&quot; - &quot;;@_)"/>
            </x14:dxf>
          </x14:cfRule>
          <xm:sqref>F28</xm:sqref>
        </x14:conditionalFormatting>
        <x14:conditionalFormatting xmlns:xm="http://schemas.microsoft.com/office/excel/2006/main">
          <x14:cfRule type="expression" priority="4" stopIfTrue="1" id="{54D0BA1D-8DEB-42AB-8E24-9C7DF68F6415}">
            <xm:f>Report_DCF!$B$4="M USD"</xm:f>
            <x14:dxf>
              <numFmt numFmtId="189" formatCode="#,##0,,_);\(#,##0,,\);&quot; - &quot;;@_)"/>
            </x14:dxf>
          </x14:cfRule>
          <xm:sqref>G28</xm:sqref>
        </x14:conditionalFormatting>
        <x14:conditionalFormatting xmlns:xm="http://schemas.microsoft.com/office/excel/2006/main">
          <x14:cfRule type="expression" priority="3" stopIfTrue="1" id="{14A0C382-6F9D-476B-BF22-5ACD70D62309}">
            <xm:f>Report_DCF!$B$4="M USD"</xm:f>
            <x14:dxf>
              <numFmt numFmtId="189" formatCode="#,##0,,_);\(#,##0,,\);&quot; - &quot;;@_)"/>
            </x14:dxf>
          </x14:cfRule>
          <xm:sqref>H28</xm:sqref>
        </x14:conditionalFormatting>
        <x14:conditionalFormatting xmlns:xm="http://schemas.microsoft.com/office/excel/2006/main">
          <x14:cfRule type="expression" priority="2" stopIfTrue="1" id="{17C4BB44-729D-40B0-8DDE-3783D333018A}">
            <xm:f>Report_DCF!$B$4="M USD"</xm:f>
            <x14:dxf>
              <numFmt numFmtId="189" formatCode="#,##0,,_);\(#,##0,,\);&quot; - &quot;;@_)"/>
            </x14:dxf>
          </x14:cfRule>
          <xm:sqref>I28</xm:sqref>
        </x14:conditionalFormatting>
        <x14:conditionalFormatting xmlns:xm="http://schemas.microsoft.com/office/excel/2006/main">
          <x14:cfRule type="expression" priority="1" stopIfTrue="1" id="{F4B8F3BE-FD8E-40E6-A56C-A6B9C28EDF05}">
            <xm:f>Report_DCF!$B$4="M USD"</xm:f>
            <x14:dxf>
              <numFmt numFmtId="189" formatCode="#,##0,,_);\(#,##0,,\);&quot; - &quot;;@_)"/>
            </x14:dxf>
          </x14:cfRule>
          <xm:sqref>J28</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BB278-089D-459B-8BAB-42FFCBD423FF}">
  <sheetPr>
    <tabColor rgb="FF323232"/>
    <pageSetUpPr fitToPage="1"/>
  </sheetPr>
  <dimension ref="A1:K35"/>
  <sheetViews>
    <sheetView showGridLines="0" zoomScaleNormal="100" workbookViewId="0">
      <pane ySplit="1" topLeftCell="A2" activePane="bottomLeft" state="frozen"/>
      <selection pane="bottomLeft"/>
    </sheetView>
  </sheetViews>
  <sheetFormatPr defaultColWidth="14.125" defaultRowHeight="14.25" customHeight="1" x14ac:dyDescent="0.3"/>
  <cols>
    <col min="1" max="1" width="14.125" style="5"/>
    <col min="2" max="5" width="14.125" style="4"/>
    <col min="6" max="9" width="14.125" style="5"/>
    <col min="10" max="10" width="14.125" style="5" customWidth="1"/>
    <col min="11" max="16384" width="14.125" style="5"/>
  </cols>
  <sheetData>
    <row r="1" spans="1:11" s="1" customFormat="1" ht="14.25" customHeight="1" x14ac:dyDescent="0.3">
      <c r="A1" s="36" t="s">
        <v>157</v>
      </c>
      <c r="B1" s="2"/>
      <c r="C1" s="2"/>
      <c r="D1" s="2"/>
      <c r="E1" s="2"/>
    </row>
    <row r="2" spans="1:11" ht="14.25" customHeight="1" x14ac:dyDescent="0.3">
      <c r="A2" s="3" t="s">
        <v>158</v>
      </c>
    </row>
    <row r="3" spans="1:11" ht="14.25" customHeight="1" x14ac:dyDescent="0.3">
      <c r="A3" s="3"/>
      <c r="H3" s="6"/>
    </row>
    <row r="4" spans="1:11" s="4" customFormat="1" ht="14.25" customHeight="1" x14ac:dyDescent="0.3">
      <c r="A4" s="7" t="s">
        <v>70</v>
      </c>
      <c r="B4" s="7" t="s">
        <v>71</v>
      </c>
      <c r="C4" s="7" t="s">
        <v>72</v>
      </c>
      <c r="D4" s="7" t="s">
        <v>73</v>
      </c>
      <c r="E4" s="7" t="s">
        <v>74</v>
      </c>
      <c r="F4" s="27">
        <v>2023</v>
      </c>
      <c r="G4" s="27">
        <v>2024</v>
      </c>
      <c r="H4" s="28" t="s">
        <v>151</v>
      </c>
      <c r="I4" s="7" t="s">
        <v>32</v>
      </c>
      <c r="J4" s="7" t="s">
        <v>33</v>
      </c>
      <c r="K4" s="7" t="s">
        <v>75</v>
      </c>
    </row>
    <row r="5" spans="1:11" ht="14.25" customHeight="1" x14ac:dyDescent="0.3">
      <c r="A5" s="29" t="s">
        <v>43</v>
      </c>
      <c r="B5" s="29" t="s">
        <v>44</v>
      </c>
      <c r="C5" s="29" t="s">
        <v>44</v>
      </c>
      <c r="D5" s="29" t="s">
        <v>44</v>
      </c>
      <c r="E5" s="29" t="s">
        <v>44</v>
      </c>
      <c r="F5" s="30">
        <f>PL!F5+PL_A!F5</f>
        <v>168063711</v>
      </c>
      <c r="G5" s="30">
        <f>PL!G5+PL_A!G5</f>
        <v>170880819</v>
      </c>
      <c r="H5" s="30">
        <f>PL!H5+PL_A!H5</f>
        <v>89085937</v>
      </c>
      <c r="I5" s="31" t="s">
        <v>34</v>
      </c>
      <c r="J5" s="31" t="s">
        <v>36</v>
      </c>
      <c r="K5" s="32"/>
    </row>
    <row r="6" spans="1:11" ht="14.25" customHeight="1" x14ac:dyDescent="0.3">
      <c r="A6" s="29" t="s">
        <v>43</v>
      </c>
      <c r="B6" s="29" t="s">
        <v>45</v>
      </c>
      <c r="C6" s="29" t="s">
        <v>45</v>
      </c>
      <c r="D6" s="29" t="s">
        <v>45</v>
      </c>
      <c r="E6" s="29" t="s">
        <v>45</v>
      </c>
      <c r="F6" s="30">
        <f>PL!F6+PL_A!F6</f>
        <v>29083587</v>
      </c>
      <c r="G6" s="30">
        <f>PL!G6+PL_A!G6</f>
        <v>31617233</v>
      </c>
      <c r="H6" s="30">
        <f>PL!H6+PL_A!H6</f>
        <v>19292087</v>
      </c>
      <c r="I6" s="31" t="s">
        <v>34</v>
      </c>
      <c r="J6" s="31" t="s">
        <v>35</v>
      </c>
      <c r="K6" s="32"/>
    </row>
    <row r="7" spans="1:11" ht="14.25" customHeight="1" x14ac:dyDescent="0.3">
      <c r="A7" s="29" t="s">
        <v>111</v>
      </c>
      <c r="B7" s="29" t="s">
        <v>37</v>
      </c>
      <c r="C7" s="29" t="s">
        <v>37</v>
      </c>
      <c r="D7" s="29" t="s">
        <v>37</v>
      </c>
      <c r="E7" s="29" t="s">
        <v>37</v>
      </c>
      <c r="F7" s="30">
        <f>PL!F7+PL_A!F7</f>
        <v>22889937</v>
      </c>
      <c r="G7" s="30">
        <f>PL!G7+PL_A!G7</f>
        <v>22775909</v>
      </c>
      <c r="H7" s="30">
        <f>PL!H7+PL_A!H7</f>
        <v>11399548</v>
      </c>
      <c r="I7" s="31" t="s">
        <v>5</v>
      </c>
      <c r="J7" s="31" t="s">
        <v>37</v>
      </c>
      <c r="K7" s="32"/>
    </row>
    <row r="8" spans="1:11" ht="14.25" customHeight="1" x14ac:dyDescent="0.3">
      <c r="A8" s="29" t="s">
        <v>111</v>
      </c>
      <c r="B8" s="29" t="s">
        <v>341</v>
      </c>
      <c r="C8" s="29" t="s">
        <v>341</v>
      </c>
      <c r="D8" s="29" t="s">
        <v>341</v>
      </c>
      <c r="E8" s="29" t="s">
        <v>341</v>
      </c>
      <c r="F8" s="30">
        <f>PL!F8+PL_A!F8</f>
        <v>2245173</v>
      </c>
      <c r="G8" s="30">
        <f>PL!G8+PL_A!G8</f>
        <v>2231672</v>
      </c>
      <c r="H8" s="30">
        <f>PL!H8+PL_A!H8</f>
        <v>1284506</v>
      </c>
      <c r="I8" s="31" t="s">
        <v>5</v>
      </c>
      <c r="J8" s="31" t="s">
        <v>37</v>
      </c>
      <c r="K8" s="32"/>
    </row>
    <row r="9" spans="1:11" ht="14.25" customHeight="1" x14ac:dyDescent="0.3">
      <c r="A9" s="29" t="s">
        <v>111</v>
      </c>
      <c r="B9" s="29" t="s">
        <v>47</v>
      </c>
      <c r="C9" s="29" t="s">
        <v>47</v>
      </c>
      <c r="D9" s="29" t="s">
        <v>47</v>
      </c>
      <c r="E9" s="29" t="s">
        <v>47</v>
      </c>
      <c r="F9" s="30">
        <f>PL!F9+PL_A!F9</f>
        <v>43512069</v>
      </c>
      <c r="G9" s="30">
        <f>PL!G9+PL_A!G9</f>
        <v>43080381</v>
      </c>
      <c r="H9" s="30">
        <f>PL!H9+PL_A!H9</f>
        <v>22570358</v>
      </c>
      <c r="I9" s="31" t="s">
        <v>5</v>
      </c>
      <c r="J9" s="31" t="s">
        <v>38</v>
      </c>
      <c r="K9" s="32"/>
    </row>
    <row r="10" spans="1:11" ht="14.25" customHeight="1" x14ac:dyDescent="0.3">
      <c r="A10" s="29" t="s">
        <v>111</v>
      </c>
      <c r="B10" s="29" t="s">
        <v>342</v>
      </c>
      <c r="C10" s="29" t="s">
        <v>342</v>
      </c>
      <c r="D10" s="29" t="s">
        <v>342</v>
      </c>
      <c r="E10" s="29" t="s">
        <v>342</v>
      </c>
      <c r="F10" s="30">
        <f>PL!F10+PL_A!F10</f>
        <v>6160194</v>
      </c>
      <c r="G10" s="30">
        <f>PL!G10+PL_A!G10</f>
        <v>6160194</v>
      </c>
      <c r="H10" s="30">
        <f>PL!H10+PL_A!H10</f>
        <v>3180097</v>
      </c>
      <c r="I10" s="31" t="s">
        <v>5</v>
      </c>
      <c r="J10" s="31" t="s">
        <v>40</v>
      </c>
      <c r="K10" s="32"/>
    </row>
    <row r="11" spans="1:11" ht="14.25" customHeight="1" x14ac:dyDescent="0.3">
      <c r="A11" s="29" t="s">
        <v>111</v>
      </c>
      <c r="B11" s="29" t="s">
        <v>343</v>
      </c>
      <c r="C11" s="29" t="s">
        <v>343</v>
      </c>
      <c r="D11" s="29" t="s">
        <v>343</v>
      </c>
      <c r="E11" s="29" t="s">
        <v>343</v>
      </c>
      <c r="F11" s="30">
        <f>PL!F11+PL_A!F11</f>
        <v>785495</v>
      </c>
      <c r="G11" s="30">
        <f>PL!G11+PL_A!G11</f>
        <v>833423</v>
      </c>
      <c r="H11" s="30">
        <f>PL!H11+PL_A!H11</f>
        <v>482154</v>
      </c>
      <c r="I11" s="31" t="s">
        <v>5</v>
      </c>
      <c r="J11" s="31" t="s">
        <v>39</v>
      </c>
      <c r="K11" s="32"/>
    </row>
    <row r="12" spans="1:11" ht="14.25" customHeight="1" x14ac:dyDescent="0.3">
      <c r="A12" s="29" t="s">
        <v>111</v>
      </c>
      <c r="B12" s="29" t="s">
        <v>50</v>
      </c>
      <c r="C12" s="29" t="s">
        <v>50</v>
      </c>
      <c r="D12" s="29" t="s">
        <v>50</v>
      </c>
      <c r="E12" s="29" t="s">
        <v>50</v>
      </c>
      <c r="F12" s="30">
        <f>PL!F12+PL_A!F12</f>
        <v>0</v>
      </c>
      <c r="G12" s="30">
        <f>PL!G12+PL_A!G12</f>
        <v>200000</v>
      </c>
      <c r="H12" s="30">
        <f>PL!H12+PL_A!H12</f>
        <v>2500</v>
      </c>
      <c r="I12" s="31" t="s">
        <v>5</v>
      </c>
      <c r="J12" s="31" t="s">
        <v>39</v>
      </c>
      <c r="K12" s="32"/>
    </row>
    <row r="13" spans="1:11" ht="14.25" customHeight="1" x14ac:dyDescent="0.3">
      <c r="A13" s="29" t="s">
        <v>111</v>
      </c>
      <c r="B13" s="29" t="s">
        <v>344</v>
      </c>
      <c r="C13" s="29" t="s">
        <v>344</v>
      </c>
      <c r="D13" s="29" t="s">
        <v>344</v>
      </c>
      <c r="E13" s="29" t="s">
        <v>344</v>
      </c>
      <c r="F13" s="30">
        <f>PL!F13+PL_A!F13</f>
        <v>1139403</v>
      </c>
      <c r="G13" s="30">
        <f>PL!G13+PL_A!G13</f>
        <v>1255062</v>
      </c>
      <c r="H13" s="30">
        <f>PL!H13+PL_A!H13</f>
        <v>605071</v>
      </c>
      <c r="I13" s="31" t="s">
        <v>5</v>
      </c>
      <c r="J13" s="31" t="s">
        <v>39</v>
      </c>
      <c r="K13" s="32"/>
    </row>
    <row r="14" spans="1:11" ht="14.25" customHeight="1" x14ac:dyDescent="0.3">
      <c r="A14" s="29" t="s">
        <v>111</v>
      </c>
      <c r="B14" s="29" t="s">
        <v>345</v>
      </c>
      <c r="C14" s="29" t="s">
        <v>345</v>
      </c>
      <c r="D14" s="29" t="s">
        <v>345</v>
      </c>
      <c r="E14" s="29" t="s">
        <v>345</v>
      </c>
      <c r="F14" s="30">
        <f>PL!F14+PL_A!F14</f>
        <v>399023</v>
      </c>
      <c r="G14" s="30">
        <f>PL!G14+PL_A!G14</f>
        <v>734996</v>
      </c>
      <c r="H14" s="30">
        <f>PL!H14+PL_A!H14</f>
        <v>404825</v>
      </c>
      <c r="I14" s="31" t="s">
        <v>5</v>
      </c>
      <c r="J14" s="31" t="s">
        <v>39</v>
      </c>
      <c r="K14" s="32"/>
    </row>
    <row r="15" spans="1:11" ht="14.25" customHeight="1" x14ac:dyDescent="0.3">
      <c r="A15" s="29" t="s">
        <v>111</v>
      </c>
      <c r="B15" s="29" t="s">
        <v>52</v>
      </c>
      <c r="C15" s="29" t="s">
        <v>52</v>
      </c>
      <c r="D15" s="29" t="s">
        <v>52</v>
      </c>
      <c r="E15" s="29" t="s">
        <v>52</v>
      </c>
      <c r="F15" s="30">
        <f>PL!F15+PL_A!F15</f>
        <v>400630</v>
      </c>
      <c r="G15" s="30">
        <f>PL!G15+PL_A!G15</f>
        <v>400630</v>
      </c>
      <c r="H15" s="30">
        <f>PL!H15+PL_A!H15</f>
        <v>200315</v>
      </c>
      <c r="I15" s="31" t="s">
        <v>5</v>
      </c>
      <c r="J15" s="31" t="s">
        <v>40</v>
      </c>
      <c r="K15" s="32"/>
    </row>
    <row r="16" spans="1:11" ht="14.25" customHeight="1" x14ac:dyDescent="0.3">
      <c r="A16" s="29" t="s">
        <v>53</v>
      </c>
      <c r="B16" s="29" t="s">
        <v>54</v>
      </c>
      <c r="C16" s="29" t="s">
        <v>54</v>
      </c>
      <c r="D16" s="29" t="s">
        <v>54</v>
      </c>
      <c r="E16" s="29" t="s">
        <v>54</v>
      </c>
      <c r="F16" s="30">
        <f>PL!F16+PL_A!F16</f>
        <v>21567004</v>
      </c>
      <c r="G16" s="30">
        <f>PL!G16+PL_A!G16</f>
        <v>21670978</v>
      </c>
      <c r="H16" s="30">
        <f>PL!H16+PL_A!H16</f>
        <v>10844209</v>
      </c>
      <c r="I16" s="31" t="s">
        <v>6</v>
      </c>
      <c r="J16" s="31" t="s">
        <v>37</v>
      </c>
      <c r="K16" s="32"/>
    </row>
    <row r="17" spans="1:11" ht="14.25" customHeight="1" x14ac:dyDescent="0.3">
      <c r="A17" s="29" t="s">
        <v>53</v>
      </c>
      <c r="B17" s="29" t="s">
        <v>55</v>
      </c>
      <c r="C17" s="29" t="s">
        <v>55</v>
      </c>
      <c r="D17" s="29" t="s">
        <v>55</v>
      </c>
      <c r="E17" s="29" t="s">
        <v>55</v>
      </c>
      <c r="F17" s="30">
        <f>PL!F17+PL_A!F17</f>
        <v>3138445</v>
      </c>
      <c r="G17" s="30">
        <f>PL!G17+PL_A!G17</f>
        <v>3211345</v>
      </c>
      <c r="H17" s="30">
        <f>PL!H17+PL_A!H17</f>
        <v>1109083</v>
      </c>
      <c r="I17" s="31" t="s">
        <v>6</v>
      </c>
      <c r="J17" s="31" t="s">
        <v>37</v>
      </c>
      <c r="K17" s="32"/>
    </row>
    <row r="18" spans="1:11" ht="14.25" customHeight="1" x14ac:dyDescent="0.3">
      <c r="A18" s="29" t="s">
        <v>53</v>
      </c>
      <c r="B18" s="29" t="s">
        <v>46</v>
      </c>
      <c r="C18" s="29" t="s">
        <v>46</v>
      </c>
      <c r="D18" s="29" t="s">
        <v>46</v>
      </c>
      <c r="E18" s="29" t="s">
        <v>46</v>
      </c>
      <c r="F18" s="30">
        <f>PL!F18+PL_A!F18</f>
        <v>2213123</v>
      </c>
      <c r="G18" s="30">
        <f>PL!G18+PL_A!G18</f>
        <v>2196649</v>
      </c>
      <c r="H18" s="30">
        <f>PL!H18+PL_A!H18</f>
        <v>1056179</v>
      </c>
      <c r="I18" s="31" t="s">
        <v>6</v>
      </c>
      <c r="J18" s="31" t="s">
        <v>37</v>
      </c>
      <c r="K18" s="32"/>
    </row>
    <row r="19" spans="1:11" ht="14.25" customHeight="1" x14ac:dyDescent="0.3">
      <c r="A19" s="29" t="s">
        <v>53</v>
      </c>
      <c r="B19" s="29" t="s">
        <v>56</v>
      </c>
      <c r="C19" s="29" t="s">
        <v>56</v>
      </c>
      <c r="D19" s="29" t="s">
        <v>56</v>
      </c>
      <c r="E19" s="29" t="s">
        <v>56</v>
      </c>
      <c r="F19" s="30">
        <f>PL!F19+PL_A!F19</f>
        <v>198497</v>
      </c>
      <c r="G19" s="30">
        <f>PL!G19+PL_A!G19</f>
        <v>237952</v>
      </c>
      <c r="H19" s="30">
        <f>PL!H19+PL_A!H19</f>
        <v>145553</v>
      </c>
      <c r="I19" s="31" t="s">
        <v>6</v>
      </c>
      <c r="J19" s="31" t="s">
        <v>37</v>
      </c>
      <c r="K19" s="32"/>
    </row>
    <row r="20" spans="1:11" ht="14.25" customHeight="1" x14ac:dyDescent="0.3">
      <c r="A20" s="29" t="s">
        <v>53</v>
      </c>
      <c r="B20" s="29" t="s">
        <v>57</v>
      </c>
      <c r="C20" s="29" t="s">
        <v>57</v>
      </c>
      <c r="D20" s="29" t="s">
        <v>57</v>
      </c>
      <c r="E20" s="29" t="s">
        <v>57</v>
      </c>
      <c r="F20" s="30">
        <f>PL!F20+PL_A!F20</f>
        <v>10542</v>
      </c>
      <c r="G20" s="30">
        <f>PL!G20+PL_A!G20</f>
        <v>22185</v>
      </c>
      <c r="H20" s="30">
        <f>PL!H20+PL_A!H20</f>
        <v>7782</v>
      </c>
      <c r="I20" s="31" t="s">
        <v>6</v>
      </c>
      <c r="J20" s="31" t="s">
        <v>38</v>
      </c>
      <c r="K20" s="32"/>
    </row>
    <row r="21" spans="1:11" ht="14.25" customHeight="1" x14ac:dyDescent="0.3">
      <c r="A21" s="29" t="s">
        <v>53</v>
      </c>
      <c r="B21" s="29" t="s">
        <v>58</v>
      </c>
      <c r="C21" s="29" t="s">
        <v>58</v>
      </c>
      <c r="D21" s="29" t="s">
        <v>58</v>
      </c>
      <c r="E21" s="29" t="s">
        <v>58</v>
      </c>
      <c r="F21" s="30">
        <f>PL!F21+PL_A!F21</f>
        <v>61990</v>
      </c>
      <c r="G21" s="30">
        <f>PL!G21+PL_A!G21</f>
        <v>66652</v>
      </c>
      <c r="H21" s="30">
        <f>PL!H21+PL_A!H21</f>
        <v>39114</v>
      </c>
      <c r="I21" s="31" t="s">
        <v>6</v>
      </c>
      <c r="J21" s="31" t="s">
        <v>39</v>
      </c>
      <c r="K21" s="32"/>
    </row>
    <row r="22" spans="1:11" ht="14.25" customHeight="1" x14ac:dyDescent="0.3">
      <c r="A22" s="29" t="s">
        <v>53</v>
      </c>
      <c r="B22" s="29" t="s">
        <v>59</v>
      </c>
      <c r="C22" s="29" t="s">
        <v>59</v>
      </c>
      <c r="D22" s="29" t="s">
        <v>59</v>
      </c>
      <c r="E22" s="29" t="s">
        <v>59</v>
      </c>
      <c r="F22" s="30">
        <f>PL!F22+PL_A!F22</f>
        <v>23373</v>
      </c>
      <c r="G22" s="30">
        <f>PL!G22+PL_A!G22</f>
        <v>24840</v>
      </c>
      <c r="H22" s="30">
        <f>PL!H22+PL_A!H22</f>
        <v>11962</v>
      </c>
      <c r="I22" s="31" t="s">
        <v>6</v>
      </c>
      <c r="J22" s="31" t="s">
        <v>39</v>
      </c>
      <c r="K22" s="32"/>
    </row>
    <row r="23" spans="1:11" ht="14.25" customHeight="1" x14ac:dyDescent="0.3">
      <c r="A23" s="29" t="s">
        <v>53</v>
      </c>
      <c r="B23" s="29" t="s">
        <v>60</v>
      </c>
      <c r="C23" s="29" t="s">
        <v>60</v>
      </c>
      <c r="D23" s="29" t="s">
        <v>60</v>
      </c>
      <c r="E23" s="29" t="s">
        <v>60</v>
      </c>
      <c r="F23" s="30">
        <f>PL!F23+PL_A!F23</f>
        <v>7076</v>
      </c>
      <c r="G23" s="30">
        <f>PL!G23+PL_A!G23</f>
        <v>3323</v>
      </c>
      <c r="H23" s="30">
        <f>PL!H23+PL_A!H23</f>
        <v>954</v>
      </c>
      <c r="I23" s="31" t="s">
        <v>6</v>
      </c>
      <c r="J23" s="31" t="s">
        <v>39</v>
      </c>
      <c r="K23" s="32"/>
    </row>
    <row r="24" spans="1:11" ht="14.25" customHeight="1" x14ac:dyDescent="0.3">
      <c r="A24" s="29" t="s">
        <v>53</v>
      </c>
      <c r="B24" s="29" t="s">
        <v>61</v>
      </c>
      <c r="C24" s="29" t="s">
        <v>61</v>
      </c>
      <c r="D24" s="29" t="s">
        <v>61</v>
      </c>
      <c r="E24" s="29" t="s">
        <v>61</v>
      </c>
      <c r="F24" s="30">
        <f>PL!F24+PL_A!F24</f>
        <v>10171028</v>
      </c>
      <c r="G24" s="30">
        <f>PL!G24+PL_A!G24</f>
        <v>10160672</v>
      </c>
      <c r="H24" s="30">
        <f>PL!H24+PL_A!H24</f>
        <v>5086491</v>
      </c>
      <c r="I24" s="31" t="s">
        <v>6</v>
      </c>
      <c r="J24" s="31" t="s">
        <v>39</v>
      </c>
      <c r="K24" s="32"/>
    </row>
    <row r="25" spans="1:11" ht="14.25" customHeight="1" x14ac:dyDescent="0.3">
      <c r="A25" s="29" t="s">
        <v>53</v>
      </c>
      <c r="B25" s="29" t="s">
        <v>48</v>
      </c>
      <c r="C25" s="29" t="s">
        <v>48</v>
      </c>
      <c r="D25" s="29" t="s">
        <v>48</v>
      </c>
      <c r="E25" s="29" t="s">
        <v>48</v>
      </c>
      <c r="F25" s="30">
        <f>PL!F25+PL_A!F25</f>
        <v>34091</v>
      </c>
      <c r="G25" s="30">
        <f>PL!G25+PL_A!G25</f>
        <v>32781</v>
      </c>
      <c r="H25" s="30">
        <f>PL!H25+PL_A!H25</f>
        <v>13299</v>
      </c>
      <c r="I25" s="31" t="s">
        <v>6</v>
      </c>
      <c r="J25" s="31" t="s">
        <v>40</v>
      </c>
      <c r="K25" s="32"/>
    </row>
    <row r="26" spans="1:11" ht="14.25" customHeight="1" x14ac:dyDescent="0.3">
      <c r="A26" s="29" t="s">
        <v>53</v>
      </c>
      <c r="B26" s="29" t="s">
        <v>49</v>
      </c>
      <c r="C26" s="29" t="s">
        <v>49</v>
      </c>
      <c r="D26" s="29" t="s">
        <v>49</v>
      </c>
      <c r="E26" s="29" t="s">
        <v>49</v>
      </c>
      <c r="F26" s="30">
        <f>PL!F26+PL_A!F26</f>
        <v>1993980</v>
      </c>
      <c r="G26" s="30">
        <f>PL!G26+PL_A!G26</f>
        <v>2000140</v>
      </c>
      <c r="H26" s="30">
        <f>PL!H26+PL_A!H26</f>
        <v>1019680</v>
      </c>
      <c r="I26" s="31" t="s">
        <v>6</v>
      </c>
      <c r="J26" s="31" t="s">
        <v>39</v>
      </c>
      <c r="K26" s="32"/>
    </row>
    <row r="27" spans="1:11" ht="14.25" customHeight="1" x14ac:dyDescent="0.3">
      <c r="A27" s="29" t="s">
        <v>53</v>
      </c>
      <c r="B27" s="29" t="s">
        <v>51</v>
      </c>
      <c r="C27" s="29" t="s">
        <v>51</v>
      </c>
      <c r="D27" s="29" t="s">
        <v>51</v>
      </c>
      <c r="E27" s="29" t="s">
        <v>51</v>
      </c>
      <c r="F27" s="30">
        <f>PL!F27+PL_A!F27</f>
        <v>404461</v>
      </c>
      <c r="G27" s="30">
        <f>PL!G27+PL_A!G27</f>
        <v>404461</v>
      </c>
      <c r="H27" s="30">
        <f>PL!H27+PL_A!H27</f>
        <v>202461</v>
      </c>
      <c r="I27" s="31" t="s">
        <v>6</v>
      </c>
      <c r="J27" s="31" t="s">
        <v>39</v>
      </c>
      <c r="K27" s="32"/>
    </row>
    <row r="28" spans="1:11" ht="14.25" customHeight="1" x14ac:dyDescent="0.3">
      <c r="A28" s="29" t="s">
        <v>53</v>
      </c>
      <c r="B28" s="29" t="s">
        <v>62</v>
      </c>
      <c r="C28" s="29" t="s">
        <v>62</v>
      </c>
      <c r="D28" s="29" t="s">
        <v>62</v>
      </c>
      <c r="E28" s="29" t="s">
        <v>62</v>
      </c>
      <c r="F28" s="30">
        <f>PL!F28+PL_A!F28</f>
        <v>247888</v>
      </c>
      <c r="G28" s="30">
        <f>PL!G28+PL_A!G28</f>
        <v>253437</v>
      </c>
      <c r="H28" s="30">
        <f>PL!H28+PL_A!H28</f>
        <v>134700</v>
      </c>
      <c r="I28" s="31" t="s">
        <v>6</v>
      </c>
      <c r="J28" s="31" t="s">
        <v>39</v>
      </c>
      <c r="K28" s="32"/>
    </row>
    <row r="29" spans="1:11" ht="14.25" customHeight="1" x14ac:dyDescent="0.3">
      <c r="A29" s="29" t="s">
        <v>53</v>
      </c>
      <c r="B29" s="29" t="s">
        <v>42</v>
      </c>
      <c r="C29" s="29" t="s">
        <v>42</v>
      </c>
      <c r="D29" s="29" t="s">
        <v>42</v>
      </c>
      <c r="E29" s="29" t="s">
        <v>42</v>
      </c>
      <c r="F29" s="30">
        <f>PL!F29+PL_A!F29</f>
        <v>829</v>
      </c>
      <c r="G29" s="30">
        <f>PL!G29+PL_A!G29</f>
        <v>132</v>
      </c>
      <c r="H29" s="30">
        <f>PL!H29+PL_A!H29</f>
        <v>900</v>
      </c>
      <c r="I29" s="31" t="s">
        <v>6</v>
      </c>
      <c r="J29" s="31" t="s">
        <v>39</v>
      </c>
      <c r="K29" s="32"/>
    </row>
    <row r="30" spans="1:11" ht="14.25" customHeight="1" x14ac:dyDescent="0.3">
      <c r="A30" s="29" t="s">
        <v>53</v>
      </c>
      <c r="B30" s="29" t="s">
        <v>63</v>
      </c>
      <c r="C30" s="29" t="s">
        <v>63</v>
      </c>
      <c r="D30" s="29" t="s">
        <v>63</v>
      </c>
      <c r="E30" s="29" t="s">
        <v>63</v>
      </c>
      <c r="F30" s="30">
        <f>PL!F30+PL_A!F30</f>
        <v>7540</v>
      </c>
      <c r="G30" s="30">
        <f>PL!G30+PL_A!G30</f>
        <v>16740</v>
      </c>
      <c r="H30" s="30">
        <f>PL!H30+PL_A!H30</f>
        <v>16510</v>
      </c>
      <c r="I30" s="31" t="s">
        <v>6</v>
      </c>
      <c r="J30" s="31" t="s">
        <v>39</v>
      </c>
      <c r="K30" s="32"/>
    </row>
    <row r="31" spans="1:11" ht="14.25" customHeight="1" x14ac:dyDescent="0.3">
      <c r="A31" s="29" t="s">
        <v>53</v>
      </c>
      <c r="B31" s="29" t="s">
        <v>64</v>
      </c>
      <c r="C31" s="29" t="s">
        <v>64</v>
      </c>
      <c r="D31" s="29" t="s">
        <v>64</v>
      </c>
      <c r="E31" s="29" t="s">
        <v>64</v>
      </c>
      <c r="F31" s="30">
        <f>PL!F31+PL_A!F31</f>
        <v>439</v>
      </c>
      <c r="G31" s="30">
        <f>PL!G31+PL_A!G31</f>
        <v>2700</v>
      </c>
      <c r="H31" s="30">
        <f>PL!H31+PL_A!H31</f>
        <v>0</v>
      </c>
      <c r="I31" s="31" t="s">
        <v>6</v>
      </c>
      <c r="J31" s="31" t="s">
        <v>39</v>
      </c>
      <c r="K31" s="32"/>
    </row>
    <row r="32" spans="1:11" ht="14.25" customHeight="1" x14ac:dyDescent="0.3">
      <c r="A32" s="29" t="s">
        <v>53</v>
      </c>
      <c r="B32" s="29" t="s">
        <v>65</v>
      </c>
      <c r="C32" s="29" t="s">
        <v>65</v>
      </c>
      <c r="D32" s="29" t="s">
        <v>65</v>
      </c>
      <c r="E32" s="29" t="s">
        <v>65</v>
      </c>
      <c r="F32" s="30">
        <f>PL!F32+PL_A!F32</f>
        <v>156622</v>
      </c>
      <c r="G32" s="30">
        <f>PL!G32+PL_A!G32</f>
        <v>150596</v>
      </c>
      <c r="H32" s="30">
        <f>PL!H32+PL_A!H32</f>
        <v>241225</v>
      </c>
      <c r="I32" s="31" t="s">
        <v>6</v>
      </c>
      <c r="J32" s="31" t="s">
        <v>39</v>
      </c>
      <c r="K32" s="32"/>
    </row>
    <row r="33" spans="1:11" ht="14.25" customHeight="1" x14ac:dyDescent="0.3">
      <c r="A33" s="29" t="s">
        <v>53</v>
      </c>
      <c r="B33" s="29" t="s">
        <v>66</v>
      </c>
      <c r="C33" s="29" t="s">
        <v>66</v>
      </c>
      <c r="D33" s="29" t="s">
        <v>66</v>
      </c>
      <c r="E33" s="29" t="s">
        <v>66</v>
      </c>
      <c r="F33" s="30">
        <f>PL!F33+PL_A!F33</f>
        <v>3699844</v>
      </c>
      <c r="G33" s="30">
        <f>PL!G33+PL_A!G33</f>
        <v>4060563</v>
      </c>
      <c r="H33" s="30">
        <f>PL!H33+PL_A!H33</f>
        <v>1832194</v>
      </c>
      <c r="I33" s="31" t="s">
        <v>6</v>
      </c>
      <c r="J33" s="31" t="s">
        <v>39</v>
      </c>
      <c r="K33" s="32"/>
    </row>
    <row r="34" spans="1:11" ht="14.25" customHeight="1" x14ac:dyDescent="0.3">
      <c r="A34" s="29" t="s">
        <v>53</v>
      </c>
      <c r="B34" s="29" t="s">
        <v>67</v>
      </c>
      <c r="C34" s="29" t="s">
        <v>67</v>
      </c>
      <c r="D34" s="29" t="s">
        <v>67</v>
      </c>
      <c r="E34" s="29" t="s">
        <v>67</v>
      </c>
      <c r="F34" s="30">
        <f>PL!F34+PL_A!F34</f>
        <v>107213</v>
      </c>
      <c r="G34" s="30">
        <f>PL!G34+PL_A!G34</f>
        <v>112837</v>
      </c>
      <c r="H34" s="30">
        <f>PL!H34+PL_A!H34</f>
        <v>28950</v>
      </c>
      <c r="I34" s="31" t="s">
        <v>6</v>
      </c>
      <c r="J34" s="31" t="s">
        <v>39</v>
      </c>
      <c r="K34" s="32"/>
    </row>
    <row r="35" spans="1:11" ht="14.25" customHeight="1" x14ac:dyDescent="0.3">
      <c r="A35" s="29" t="s">
        <v>68</v>
      </c>
      <c r="B35" s="29" t="s">
        <v>69</v>
      </c>
      <c r="C35" s="29" t="s">
        <v>69</v>
      </c>
      <c r="D35" s="29" t="s">
        <v>69</v>
      </c>
      <c r="E35" s="29" t="s">
        <v>69</v>
      </c>
      <c r="F35" s="30">
        <f>PL!F35+PL_A!F35</f>
        <v>834356</v>
      </c>
      <c r="G35" s="30">
        <f>PL!G35+PL_A!G35</f>
        <v>804784</v>
      </c>
      <c r="H35" s="30">
        <f>PL!H35+PL_A!H35</f>
        <v>396278</v>
      </c>
      <c r="I35" s="31" t="s">
        <v>7</v>
      </c>
      <c r="J35" s="31" t="s">
        <v>41</v>
      </c>
      <c r="K35" s="32"/>
    </row>
  </sheetData>
  <sheetProtection formatCells="0" formatColumns="0" formatRows="0" insertRows="0" deleteRows="0"/>
  <phoneticPr fontId="1" type="noConversion"/>
  <pageMargins left="0.25" right="0.25" top="0.75" bottom="0.75" header="0.3" footer="0.3"/>
  <pageSetup paperSize="9" scale="38"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186" stopIfTrue="1" id="{38E49D27-0C06-43FE-9BF8-9E7BE133916D}">
            <xm:f>Report_DCF!$B$4="M USD"</xm:f>
            <x14:dxf>
              <numFmt numFmtId="189" formatCode="#,##0,,_);\(#,##0,,\);&quot; - &quot;;@_)"/>
            </x14:dxf>
          </x14:cfRule>
          <xm:sqref>F5</xm:sqref>
        </x14:conditionalFormatting>
        <x14:conditionalFormatting xmlns:xm="http://schemas.microsoft.com/office/excel/2006/main">
          <x14:cfRule type="expression" priority="185" stopIfTrue="1" id="{C1164F71-2B44-43AB-8AA3-9CAAA309B370}">
            <xm:f>Report_DCF!$B$4="M USD"</xm:f>
            <x14:dxf>
              <numFmt numFmtId="189" formatCode="#,##0,,_);\(#,##0,,\);&quot; - &quot;;@_)"/>
            </x14:dxf>
          </x14:cfRule>
          <xm:sqref>G5</xm:sqref>
        </x14:conditionalFormatting>
        <x14:conditionalFormatting xmlns:xm="http://schemas.microsoft.com/office/excel/2006/main">
          <x14:cfRule type="expression" priority="184" stopIfTrue="1" id="{E14FA121-B081-4048-BE8B-5A8F8B948C4E}">
            <xm:f>Report_DCF!$B$4="M USD"</xm:f>
            <x14:dxf>
              <numFmt numFmtId="189" formatCode="#,##0,,_);\(#,##0,,\);&quot; - &quot;;@_)"/>
            </x14:dxf>
          </x14:cfRule>
          <xm:sqref>H5</xm:sqref>
        </x14:conditionalFormatting>
        <x14:conditionalFormatting xmlns:xm="http://schemas.microsoft.com/office/excel/2006/main">
          <x14:cfRule type="expression" priority="183" stopIfTrue="1" id="{B75A055F-2F13-47F5-847D-577B5825043D}">
            <xm:f>Report_DCF!$B$4="M USD"</xm:f>
            <x14:dxf>
              <numFmt numFmtId="189" formatCode="#,##0,,_);\(#,##0,,\);&quot; - &quot;;@_)"/>
            </x14:dxf>
          </x14:cfRule>
          <xm:sqref>I5</xm:sqref>
        </x14:conditionalFormatting>
        <x14:conditionalFormatting xmlns:xm="http://schemas.microsoft.com/office/excel/2006/main">
          <x14:cfRule type="expression" priority="182" stopIfTrue="1" id="{998A234F-1623-4C99-9582-2CECB25905FA}">
            <xm:f>Report_DCF!$B$4="M USD"</xm:f>
            <x14:dxf>
              <numFmt numFmtId="189" formatCode="#,##0,,_);\(#,##0,,\);&quot; - &quot;;@_)"/>
            </x14:dxf>
          </x14:cfRule>
          <xm:sqref>J5</xm:sqref>
        </x14:conditionalFormatting>
        <x14:conditionalFormatting xmlns:xm="http://schemas.microsoft.com/office/excel/2006/main">
          <x14:cfRule type="expression" priority="181" stopIfTrue="1" id="{9D0038E0-3AB7-460D-8908-FE43105C385B}">
            <xm:f>Report_DCF!$B$4="M USD"</xm:f>
            <x14:dxf>
              <numFmt numFmtId="189" formatCode="#,##0,,_);\(#,##0,,\);&quot; - &quot;;@_)"/>
            </x14:dxf>
          </x14:cfRule>
          <xm:sqref>K5</xm:sqref>
        </x14:conditionalFormatting>
        <x14:conditionalFormatting xmlns:xm="http://schemas.microsoft.com/office/excel/2006/main">
          <x14:cfRule type="expression" priority="180" stopIfTrue="1" id="{7F38A3A0-6824-41AF-A2AE-DC8C3FE946E4}">
            <xm:f>Report_DCF!$B$4="M USD"</xm:f>
            <x14:dxf>
              <numFmt numFmtId="189" formatCode="#,##0,,_);\(#,##0,,\);&quot; - &quot;;@_)"/>
            </x14:dxf>
          </x14:cfRule>
          <xm:sqref>F6</xm:sqref>
        </x14:conditionalFormatting>
        <x14:conditionalFormatting xmlns:xm="http://schemas.microsoft.com/office/excel/2006/main">
          <x14:cfRule type="expression" priority="179" stopIfTrue="1" id="{5A588E02-D5B0-4760-9887-E239F7F5A574}">
            <xm:f>Report_DCF!$B$4="M USD"</xm:f>
            <x14:dxf>
              <numFmt numFmtId="189" formatCode="#,##0,,_);\(#,##0,,\);&quot; - &quot;;@_)"/>
            </x14:dxf>
          </x14:cfRule>
          <xm:sqref>G6</xm:sqref>
        </x14:conditionalFormatting>
        <x14:conditionalFormatting xmlns:xm="http://schemas.microsoft.com/office/excel/2006/main">
          <x14:cfRule type="expression" priority="178" stopIfTrue="1" id="{28DE178C-FA12-4004-AE52-E9359ECC7324}">
            <xm:f>Report_DCF!$B$4="M USD"</xm:f>
            <x14:dxf>
              <numFmt numFmtId="189" formatCode="#,##0,,_);\(#,##0,,\);&quot; - &quot;;@_)"/>
            </x14:dxf>
          </x14:cfRule>
          <xm:sqref>H6</xm:sqref>
        </x14:conditionalFormatting>
        <x14:conditionalFormatting xmlns:xm="http://schemas.microsoft.com/office/excel/2006/main">
          <x14:cfRule type="expression" priority="177" stopIfTrue="1" id="{3C8FC5B7-D6A2-4F37-B3E4-58791EE84376}">
            <xm:f>Report_DCF!$B$4="M USD"</xm:f>
            <x14:dxf>
              <numFmt numFmtId="189" formatCode="#,##0,,_);\(#,##0,,\);&quot; - &quot;;@_)"/>
            </x14:dxf>
          </x14:cfRule>
          <xm:sqref>I6</xm:sqref>
        </x14:conditionalFormatting>
        <x14:conditionalFormatting xmlns:xm="http://schemas.microsoft.com/office/excel/2006/main">
          <x14:cfRule type="expression" priority="176" stopIfTrue="1" id="{48172603-7011-4324-A1D4-B609E50C9CCC}">
            <xm:f>Report_DCF!$B$4="M USD"</xm:f>
            <x14:dxf>
              <numFmt numFmtId="189" formatCode="#,##0,,_);\(#,##0,,\);&quot; - &quot;;@_)"/>
            </x14:dxf>
          </x14:cfRule>
          <xm:sqref>J6</xm:sqref>
        </x14:conditionalFormatting>
        <x14:conditionalFormatting xmlns:xm="http://schemas.microsoft.com/office/excel/2006/main">
          <x14:cfRule type="expression" priority="175" stopIfTrue="1" id="{C0968F02-9A04-4FBF-BEC3-D6F003B9BBCF}">
            <xm:f>Report_DCF!$B$4="M USD"</xm:f>
            <x14:dxf>
              <numFmt numFmtId="189" formatCode="#,##0,,_);\(#,##0,,\);&quot; - &quot;;@_)"/>
            </x14:dxf>
          </x14:cfRule>
          <xm:sqref>K6</xm:sqref>
        </x14:conditionalFormatting>
        <x14:conditionalFormatting xmlns:xm="http://schemas.microsoft.com/office/excel/2006/main">
          <x14:cfRule type="expression" priority="174" stopIfTrue="1" id="{6F830B3D-B41A-466B-BCCC-820183C753B8}">
            <xm:f>Report_DCF!$B$4="M USD"</xm:f>
            <x14:dxf>
              <numFmt numFmtId="189" formatCode="#,##0,,_);\(#,##0,,\);&quot; - &quot;;@_)"/>
            </x14:dxf>
          </x14:cfRule>
          <xm:sqref>F7</xm:sqref>
        </x14:conditionalFormatting>
        <x14:conditionalFormatting xmlns:xm="http://schemas.microsoft.com/office/excel/2006/main">
          <x14:cfRule type="expression" priority="173" stopIfTrue="1" id="{B2508C7E-1EE0-4D68-ABF8-ACBFCF852541}">
            <xm:f>Report_DCF!$B$4="M USD"</xm:f>
            <x14:dxf>
              <numFmt numFmtId="189" formatCode="#,##0,,_);\(#,##0,,\);&quot; - &quot;;@_)"/>
            </x14:dxf>
          </x14:cfRule>
          <xm:sqref>G7</xm:sqref>
        </x14:conditionalFormatting>
        <x14:conditionalFormatting xmlns:xm="http://schemas.microsoft.com/office/excel/2006/main">
          <x14:cfRule type="expression" priority="172" stopIfTrue="1" id="{A640DB72-A487-42A0-AB6F-D176E599A1E7}">
            <xm:f>Report_DCF!$B$4="M USD"</xm:f>
            <x14:dxf>
              <numFmt numFmtId="189" formatCode="#,##0,,_);\(#,##0,,\);&quot; - &quot;;@_)"/>
            </x14:dxf>
          </x14:cfRule>
          <xm:sqref>H7</xm:sqref>
        </x14:conditionalFormatting>
        <x14:conditionalFormatting xmlns:xm="http://schemas.microsoft.com/office/excel/2006/main">
          <x14:cfRule type="expression" priority="171" stopIfTrue="1" id="{07A47926-64B0-48AC-A0D0-684165DED143}">
            <xm:f>Report_DCF!$B$4="M USD"</xm:f>
            <x14:dxf>
              <numFmt numFmtId="189" formatCode="#,##0,,_);\(#,##0,,\);&quot; - &quot;;@_)"/>
            </x14:dxf>
          </x14:cfRule>
          <xm:sqref>I7</xm:sqref>
        </x14:conditionalFormatting>
        <x14:conditionalFormatting xmlns:xm="http://schemas.microsoft.com/office/excel/2006/main">
          <x14:cfRule type="expression" priority="170" stopIfTrue="1" id="{A88BA756-EAA3-4C55-BFB9-97DAC479AAFE}">
            <xm:f>Report_DCF!$B$4="M USD"</xm:f>
            <x14:dxf>
              <numFmt numFmtId="189" formatCode="#,##0,,_);\(#,##0,,\);&quot; - &quot;;@_)"/>
            </x14:dxf>
          </x14:cfRule>
          <xm:sqref>J7</xm:sqref>
        </x14:conditionalFormatting>
        <x14:conditionalFormatting xmlns:xm="http://schemas.microsoft.com/office/excel/2006/main">
          <x14:cfRule type="expression" priority="169" stopIfTrue="1" id="{61A754E3-95B4-4B27-B083-D30ABB894B0B}">
            <xm:f>Report_DCF!$B$4="M USD"</xm:f>
            <x14:dxf>
              <numFmt numFmtId="189" formatCode="#,##0,,_);\(#,##0,,\);&quot; - &quot;;@_)"/>
            </x14:dxf>
          </x14:cfRule>
          <xm:sqref>K7</xm:sqref>
        </x14:conditionalFormatting>
        <x14:conditionalFormatting xmlns:xm="http://schemas.microsoft.com/office/excel/2006/main">
          <x14:cfRule type="expression" priority="168" stopIfTrue="1" id="{1F3A61AD-F834-4520-9B44-9EA63E15730E}">
            <xm:f>Report_DCF!$B$4="M USD"</xm:f>
            <x14:dxf>
              <numFmt numFmtId="189" formatCode="#,##0,,_);\(#,##0,,\);&quot; - &quot;;@_)"/>
            </x14:dxf>
          </x14:cfRule>
          <xm:sqref>F8</xm:sqref>
        </x14:conditionalFormatting>
        <x14:conditionalFormatting xmlns:xm="http://schemas.microsoft.com/office/excel/2006/main">
          <x14:cfRule type="expression" priority="167" stopIfTrue="1" id="{D53BE065-2AC8-48E3-92D0-8CC2DAC4873E}">
            <xm:f>Report_DCF!$B$4="M USD"</xm:f>
            <x14:dxf>
              <numFmt numFmtId="189" formatCode="#,##0,,_);\(#,##0,,\);&quot; - &quot;;@_)"/>
            </x14:dxf>
          </x14:cfRule>
          <xm:sqref>G8</xm:sqref>
        </x14:conditionalFormatting>
        <x14:conditionalFormatting xmlns:xm="http://schemas.microsoft.com/office/excel/2006/main">
          <x14:cfRule type="expression" priority="166" stopIfTrue="1" id="{2A767C8E-9ECF-4DFD-9DEA-0B1750BAFA36}">
            <xm:f>Report_DCF!$B$4="M USD"</xm:f>
            <x14:dxf>
              <numFmt numFmtId="189" formatCode="#,##0,,_);\(#,##0,,\);&quot; - &quot;;@_)"/>
            </x14:dxf>
          </x14:cfRule>
          <xm:sqref>H8</xm:sqref>
        </x14:conditionalFormatting>
        <x14:conditionalFormatting xmlns:xm="http://schemas.microsoft.com/office/excel/2006/main">
          <x14:cfRule type="expression" priority="165" stopIfTrue="1" id="{EBBFEF5B-36F8-4AC1-9504-2596E4B17D14}">
            <xm:f>Report_DCF!$B$4="M USD"</xm:f>
            <x14:dxf>
              <numFmt numFmtId="189" formatCode="#,##0,,_);\(#,##0,,\);&quot; - &quot;;@_)"/>
            </x14:dxf>
          </x14:cfRule>
          <xm:sqref>I8</xm:sqref>
        </x14:conditionalFormatting>
        <x14:conditionalFormatting xmlns:xm="http://schemas.microsoft.com/office/excel/2006/main">
          <x14:cfRule type="expression" priority="164" stopIfTrue="1" id="{63F317D0-C9A0-4127-A8D0-C621C5244939}">
            <xm:f>Report_DCF!$B$4="M USD"</xm:f>
            <x14:dxf>
              <numFmt numFmtId="189" formatCode="#,##0,,_);\(#,##0,,\);&quot; - &quot;;@_)"/>
            </x14:dxf>
          </x14:cfRule>
          <xm:sqref>J8</xm:sqref>
        </x14:conditionalFormatting>
        <x14:conditionalFormatting xmlns:xm="http://schemas.microsoft.com/office/excel/2006/main">
          <x14:cfRule type="expression" priority="163" stopIfTrue="1" id="{7C522886-5C8D-4A89-80DF-AD0896F2F52A}">
            <xm:f>Report_DCF!$B$4="M USD"</xm:f>
            <x14:dxf>
              <numFmt numFmtId="189" formatCode="#,##0,,_);\(#,##0,,\);&quot; - &quot;;@_)"/>
            </x14:dxf>
          </x14:cfRule>
          <xm:sqref>K8</xm:sqref>
        </x14:conditionalFormatting>
        <x14:conditionalFormatting xmlns:xm="http://schemas.microsoft.com/office/excel/2006/main">
          <x14:cfRule type="expression" priority="162" stopIfTrue="1" id="{69A796E5-11DE-4147-AC7A-C2B779356161}">
            <xm:f>Report_DCF!$B$4="M USD"</xm:f>
            <x14:dxf>
              <numFmt numFmtId="189" formatCode="#,##0,,_);\(#,##0,,\);&quot; - &quot;;@_)"/>
            </x14:dxf>
          </x14:cfRule>
          <xm:sqref>F9</xm:sqref>
        </x14:conditionalFormatting>
        <x14:conditionalFormatting xmlns:xm="http://schemas.microsoft.com/office/excel/2006/main">
          <x14:cfRule type="expression" priority="161" stopIfTrue="1" id="{7CCA3733-EB82-403B-9E04-AD4362095DC8}">
            <xm:f>Report_DCF!$B$4="M USD"</xm:f>
            <x14:dxf>
              <numFmt numFmtId="189" formatCode="#,##0,,_);\(#,##0,,\);&quot; - &quot;;@_)"/>
            </x14:dxf>
          </x14:cfRule>
          <xm:sqref>G9</xm:sqref>
        </x14:conditionalFormatting>
        <x14:conditionalFormatting xmlns:xm="http://schemas.microsoft.com/office/excel/2006/main">
          <x14:cfRule type="expression" priority="160" stopIfTrue="1" id="{E7835D70-9C03-4C83-964A-B8401096E56F}">
            <xm:f>Report_DCF!$B$4="M USD"</xm:f>
            <x14:dxf>
              <numFmt numFmtId="189" formatCode="#,##0,,_);\(#,##0,,\);&quot; - &quot;;@_)"/>
            </x14:dxf>
          </x14:cfRule>
          <xm:sqref>H9</xm:sqref>
        </x14:conditionalFormatting>
        <x14:conditionalFormatting xmlns:xm="http://schemas.microsoft.com/office/excel/2006/main">
          <x14:cfRule type="expression" priority="159" stopIfTrue="1" id="{3BF7D8AB-FADC-45CB-B837-D787D5BA16C9}">
            <xm:f>Report_DCF!$B$4="M USD"</xm:f>
            <x14:dxf>
              <numFmt numFmtId="189" formatCode="#,##0,,_);\(#,##0,,\);&quot; - &quot;;@_)"/>
            </x14:dxf>
          </x14:cfRule>
          <xm:sqref>I9</xm:sqref>
        </x14:conditionalFormatting>
        <x14:conditionalFormatting xmlns:xm="http://schemas.microsoft.com/office/excel/2006/main">
          <x14:cfRule type="expression" priority="158" stopIfTrue="1" id="{C8E6FB63-A4BE-4672-9ED9-F7F8ED0EE3ED}">
            <xm:f>Report_DCF!$B$4="M USD"</xm:f>
            <x14:dxf>
              <numFmt numFmtId="189" formatCode="#,##0,,_);\(#,##0,,\);&quot; - &quot;;@_)"/>
            </x14:dxf>
          </x14:cfRule>
          <xm:sqref>J9</xm:sqref>
        </x14:conditionalFormatting>
        <x14:conditionalFormatting xmlns:xm="http://schemas.microsoft.com/office/excel/2006/main">
          <x14:cfRule type="expression" priority="157" stopIfTrue="1" id="{063BE5AC-59ED-43EE-B5FC-90D032DC8D15}">
            <xm:f>Report_DCF!$B$4="M USD"</xm:f>
            <x14:dxf>
              <numFmt numFmtId="189" formatCode="#,##0,,_);\(#,##0,,\);&quot; - &quot;;@_)"/>
            </x14:dxf>
          </x14:cfRule>
          <xm:sqref>K9</xm:sqref>
        </x14:conditionalFormatting>
        <x14:conditionalFormatting xmlns:xm="http://schemas.microsoft.com/office/excel/2006/main">
          <x14:cfRule type="expression" priority="156" stopIfTrue="1" id="{CD055E1B-21C4-4A7C-AB32-32E8DC5C748F}">
            <xm:f>Report_DCF!$B$4="M USD"</xm:f>
            <x14:dxf>
              <numFmt numFmtId="189" formatCode="#,##0,,_);\(#,##0,,\);&quot; - &quot;;@_)"/>
            </x14:dxf>
          </x14:cfRule>
          <xm:sqref>F10</xm:sqref>
        </x14:conditionalFormatting>
        <x14:conditionalFormatting xmlns:xm="http://schemas.microsoft.com/office/excel/2006/main">
          <x14:cfRule type="expression" priority="155" stopIfTrue="1" id="{81025AD0-9626-4706-9C5C-377079CE857A}">
            <xm:f>Report_DCF!$B$4="M USD"</xm:f>
            <x14:dxf>
              <numFmt numFmtId="189" formatCode="#,##0,,_);\(#,##0,,\);&quot; - &quot;;@_)"/>
            </x14:dxf>
          </x14:cfRule>
          <xm:sqref>G10</xm:sqref>
        </x14:conditionalFormatting>
        <x14:conditionalFormatting xmlns:xm="http://schemas.microsoft.com/office/excel/2006/main">
          <x14:cfRule type="expression" priority="154" stopIfTrue="1" id="{274438A3-7186-442F-A18C-76BD303A212A}">
            <xm:f>Report_DCF!$B$4="M USD"</xm:f>
            <x14:dxf>
              <numFmt numFmtId="189" formatCode="#,##0,,_);\(#,##0,,\);&quot; - &quot;;@_)"/>
            </x14:dxf>
          </x14:cfRule>
          <xm:sqref>H10</xm:sqref>
        </x14:conditionalFormatting>
        <x14:conditionalFormatting xmlns:xm="http://schemas.microsoft.com/office/excel/2006/main">
          <x14:cfRule type="expression" priority="153" stopIfTrue="1" id="{38D87983-37EA-4EAD-BE65-2B70C933CCD9}">
            <xm:f>Report_DCF!$B$4="M USD"</xm:f>
            <x14:dxf>
              <numFmt numFmtId="189" formatCode="#,##0,,_);\(#,##0,,\);&quot; - &quot;;@_)"/>
            </x14:dxf>
          </x14:cfRule>
          <xm:sqref>I10</xm:sqref>
        </x14:conditionalFormatting>
        <x14:conditionalFormatting xmlns:xm="http://schemas.microsoft.com/office/excel/2006/main">
          <x14:cfRule type="expression" priority="152" stopIfTrue="1" id="{A3B35D2F-C915-4BAB-8814-D216F9E4642D}">
            <xm:f>Report_DCF!$B$4="M USD"</xm:f>
            <x14:dxf>
              <numFmt numFmtId="189" formatCode="#,##0,,_);\(#,##0,,\);&quot; - &quot;;@_)"/>
            </x14:dxf>
          </x14:cfRule>
          <xm:sqref>J10</xm:sqref>
        </x14:conditionalFormatting>
        <x14:conditionalFormatting xmlns:xm="http://schemas.microsoft.com/office/excel/2006/main">
          <x14:cfRule type="expression" priority="151" stopIfTrue="1" id="{8FF3CD88-DBE4-40E9-9DBB-73707EAA5624}">
            <xm:f>Report_DCF!$B$4="M USD"</xm:f>
            <x14:dxf>
              <numFmt numFmtId="189" formatCode="#,##0,,_);\(#,##0,,\);&quot; - &quot;;@_)"/>
            </x14:dxf>
          </x14:cfRule>
          <xm:sqref>K10</xm:sqref>
        </x14:conditionalFormatting>
        <x14:conditionalFormatting xmlns:xm="http://schemas.microsoft.com/office/excel/2006/main">
          <x14:cfRule type="expression" priority="150" stopIfTrue="1" id="{AC50A48A-D4EF-412F-9735-EE522864EE1D}">
            <xm:f>Report_DCF!$B$4="M USD"</xm:f>
            <x14:dxf>
              <numFmt numFmtId="189" formatCode="#,##0,,_);\(#,##0,,\);&quot; - &quot;;@_)"/>
            </x14:dxf>
          </x14:cfRule>
          <xm:sqref>F11</xm:sqref>
        </x14:conditionalFormatting>
        <x14:conditionalFormatting xmlns:xm="http://schemas.microsoft.com/office/excel/2006/main">
          <x14:cfRule type="expression" priority="149" stopIfTrue="1" id="{843F3D66-B6BD-4006-9D1A-C4A6EBACD9DD}">
            <xm:f>Report_DCF!$B$4="M USD"</xm:f>
            <x14:dxf>
              <numFmt numFmtId="189" formatCode="#,##0,,_);\(#,##0,,\);&quot; - &quot;;@_)"/>
            </x14:dxf>
          </x14:cfRule>
          <xm:sqref>G11</xm:sqref>
        </x14:conditionalFormatting>
        <x14:conditionalFormatting xmlns:xm="http://schemas.microsoft.com/office/excel/2006/main">
          <x14:cfRule type="expression" priority="148" stopIfTrue="1" id="{5D4D2505-5E31-4C1C-A47F-CEF291CF47F1}">
            <xm:f>Report_DCF!$B$4="M USD"</xm:f>
            <x14:dxf>
              <numFmt numFmtId="189" formatCode="#,##0,,_);\(#,##0,,\);&quot; - &quot;;@_)"/>
            </x14:dxf>
          </x14:cfRule>
          <xm:sqref>H11</xm:sqref>
        </x14:conditionalFormatting>
        <x14:conditionalFormatting xmlns:xm="http://schemas.microsoft.com/office/excel/2006/main">
          <x14:cfRule type="expression" priority="147" stopIfTrue="1" id="{84CDB015-1A7A-46CC-93CC-0DAAA63E244F}">
            <xm:f>Report_DCF!$B$4="M USD"</xm:f>
            <x14:dxf>
              <numFmt numFmtId="189" formatCode="#,##0,,_);\(#,##0,,\);&quot; - &quot;;@_)"/>
            </x14:dxf>
          </x14:cfRule>
          <xm:sqref>I11</xm:sqref>
        </x14:conditionalFormatting>
        <x14:conditionalFormatting xmlns:xm="http://schemas.microsoft.com/office/excel/2006/main">
          <x14:cfRule type="expression" priority="146" stopIfTrue="1" id="{B9B5CF13-E89C-4D40-8CEA-E183C4690338}">
            <xm:f>Report_DCF!$B$4="M USD"</xm:f>
            <x14:dxf>
              <numFmt numFmtId="189" formatCode="#,##0,,_);\(#,##0,,\);&quot; - &quot;;@_)"/>
            </x14:dxf>
          </x14:cfRule>
          <xm:sqref>J11</xm:sqref>
        </x14:conditionalFormatting>
        <x14:conditionalFormatting xmlns:xm="http://schemas.microsoft.com/office/excel/2006/main">
          <x14:cfRule type="expression" priority="145" stopIfTrue="1" id="{123CBEBF-CFD4-490D-9EAC-4697E92245CB}">
            <xm:f>Report_DCF!$B$4="M USD"</xm:f>
            <x14:dxf>
              <numFmt numFmtId="189" formatCode="#,##0,,_);\(#,##0,,\);&quot; - &quot;;@_)"/>
            </x14:dxf>
          </x14:cfRule>
          <xm:sqref>K11</xm:sqref>
        </x14:conditionalFormatting>
        <x14:conditionalFormatting xmlns:xm="http://schemas.microsoft.com/office/excel/2006/main">
          <x14:cfRule type="expression" priority="144" stopIfTrue="1" id="{1CEA2177-7C35-450E-98C6-4166E46B59C6}">
            <xm:f>Report_DCF!$B$4="M USD"</xm:f>
            <x14:dxf>
              <numFmt numFmtId="189" formatCode="#,##0,,_);\(#,##0,,\);&quot; - &quot;;@_)"/>
            </x14:dxf>
          </x14:cfRule>
          <xm:sqref>F12</xm:sqref>
        </x14:conditionalFormatting>
        <x14:conditionalFormatting xmlns:xm="http://schemas.microsoft.com/office/excel/2006/main">
          <x14:cfRule type="expression" priority="143" stopIfTrue="1" id="{84B4407D-1FE4-42D6-B22E-9040EE037349}">
            <xm:f>Report_DCF!$B$4="M USD"</xm:f>
            <x14:dxf>
              <numFmt numFmtId="189" formatCode="#,##0,,_);\(#,##0,,\);&quot; - &quot;;@_)"/>
            </x14:dxf>
          </x14:cfRule>
          <xm:sqref>G12</xm:sqref>
        </x14:conditionalFormatting>
        <x14:conditionalFormatting xmlns:xm="http://schemas.microsoft.com/office/excel/2006/main">
          <x14:cfRule type="expression" priority="142" stopIfTrue="1" id="{04F78A65-1160-4F82-B5B2-D3AD91C76CCA}">
            <xm:f>Report_DCF!$B$4="M USD"</xm:f>
            <x14:dxf>
              <numFmt numFmtId="189" formatCode="#,##0,,_);\(#,##0,,\);&quot; - &quot;;@_)"/>
            </x14:dxf>
          </x14:cfRule>
          <xm:sqref>H12</xm:sqref>
        </x14:conditionalFormatting>
        <x14:conditionalFormatting xmlns:xm="http://schemas.microsoft.com/office/excel/2006/main">
          <x14:cfRule type="expression" priority="141" stopIfTrue="1" id="{8C91B4DF-C774-4009-AEB6-A1B559EF021F}">
            <xm:f>Report_DCF!$B$4="M USD"</xm:f>
            <x14:dxf>
              <numFmt numFmtId="189" formatCode="#,##0,,_);\(#,##0,,\);&quot; - &quot;;@_)"/>
            </x14:dxf>
          </x14:cfRule>
          <xm:sqref>I12</xm:sqref>
        </x14:conditionalFormatting>
        <x14:conditionalFormatting xmlns:xm="http://schemas.microsoft.com/office/excel/2006/main">
          <x14:cfRule type="expression" priority="140" stopIfTrue="1" id="{9F3A01EC-F0AA-4219-BEE2-9C5E579166E7}">
            <xm:f>Report_DCF!$B$4="M USD"</xm:f>
            <x14:dxf>
              <numFmt numFmtId="189" formatCode="#,##0,,_);\(#,##0,,\);&quot; - &quot;;@_)"/>
            </x14:dxf>
          </x14:cfRule>
          <xm:sqref>J12</xm:sqref>
        </x14:conditionalFormatting>
        <x14:conditionalFormatting xmlns:xm="http://schemas.microsoft.com/office/excel/2006/main">
          <x14:cfRule type="expression" priority="139" stopIfTrue="1" id="{123A1B5D-2A1B-491E-81C1-8589DECF636C}">
            <xm:f>Report_DCF!$B$4="M USD"</xm:f>
            <x14:dxf>
              <numFmt numFmtId="189" formatCode="#,##0,,_);\(#,##0,,\);&quot; - &quot;;@_)"/>
            </x14:dxf>
          </x14:cfRule>
          <xm:sqref>K12</xm:sqref>
        </x14:conditionalFormatting>
        <x14:conditionalFormatting xmlns:xm="http://schemas.microsoft.com/office/excel/2006/main">
          <x14:cfRule type="expression" priority="138" stopIfTrue="1" id="{AF967DEC-205C-49CB-9775-A442FC2F8790}">
            <xm:f>Report_DCF!$B$4="M USD"</xm:f>
            <x14:dxf>
              <numFmt numFmtId="189" formatCode="#,##0,,_);\(#,##0,,\);&quot; - &quot;;@_)"/>
            </x14:dxf>
          </x14:cfRule>
          <xm:sqref>F13</xm:sqref>
        </x14:conditionalFormatting>
        <x14:conditionalFormatting xmlns:xm="http://schemas.microsoft.com/office/excel/2006/main">
          <x14:cfRule type="expression" priority="137" stopIfTrue="1" id="{98A118F5-BE15-44E3-B3F8-7B825287A7D0}">
            <xm:f>Report_DCF!$B$4="M USD"</xm:f>
            <x14:dxf>
              <numFmt numFmtId="189" formatCode="#,##0,,_);\(#,##0,,\);&quot; - &quot;;@_)"/>
            </x14:dxf>
          </x14:cfRule>
          <xm:sqref>G13</xm:sqref>
        </x14:conditionalFormatting>
        <x14:conditionalFormatting xmlns:xm="http://schemas.microsoft.com/office/excel/2006/main">
          <x14:cfRule type="expression" priority="136" stopIfTrue="1" id="{89950015-7344-41C7-9E15-AF8419A55FD4}">
            <xm:f>Report_DCF!$B$4="M USD"</xm:f>
            <x14:dxf>
              <numFmt numFmtId="189" formatCode="#,##0,,_);\(#,##0,,\);&quot; - &quot;;@_)"/>
            </x14:dxf>
          </x14:cfRule>
          <xm:sqref>H13</xm:sqref>
        </x14:conditionalFormatting>
        <x14:conditionalFormatting xmlns:xm="http://schemas.microsoft.com/office/excel/2006/main">
          <x14:cfRule type="expression" priority="135" stopIfTrue="1" id="{2763CEFB-3104-43BA-BEA3-8F396AEB5BB8}">
            <xm:f>Report_DCF!$B$4="M USD"</xm:f>
            <x14:dxf>
              <numFmt numFmtId="189" formatCode="#,##0,,_);\(#,##0,,\);&quot; - &quot;;@_)"/>
            </x14:dxf>
          </x14:cfRule>
          <xm:sqref>I13</xm:sqref>
        </x14:conditionalFormatting>
        <x14:conditionalFormatting xmlns:xm="http://schemas.microsoft.com/office/excel/2006/main">
          <x14:cfRule type="expression" priority="134" stopIfTrue="1" id="{F89DBDF6-865E-4D18-973E-06D5EEFEFB9A}">
            <xm:f>Report_DCF!$B$4="M USD"</xm:f>
            <x14:dxf>
              <numFmt numFmtId="189" formatCode="#,##0,,_);\(#,##0,,\);&quot; - &quot;;@_)"/>
            </x14:dxf>
          </x14:cfRule>
          <xm:sqref>J13</xm:sqref>
        </x14:conditionalFormatting>
        <x14:conditionalFormatting xmlns:xm="http://schemas.microsoft.com/office/excel/2006/main">
          <x14:cfRule type="expression" priority="133" stopIfTrue="1" id="{216FBE49-054F-4B18-87B9-52DEE3DFC0B8}">
            <xm:f>Report_DCF!$B$4="M USD"</xm:f>
            <x14:dxf>
              <numFmt numFmtId="189" formatCode="#,##0,,_);\(#,##0,,\);&quot; - &quot;;@_)"/>
            </x14:dxf>
          </x14:cfRule>
          <xm:sqref>K13</xm:sqref>
        </x14:conditionalFormatting>
        <x14:conditionalFormatting xmlns:xm="http://schemas.microsoft.com/office/excel/2006/main">
          <x14:cfRule type="expression" priority="132" stopIfTrue="1" id="{99AABB8F-8BB4-4A51-A601-E60B32DCA67D}">
            <xm:f>Report_DCF!$B$4="M USD"</xm:f>
            <x14:dxf>
              <numFmt numFmtId="189" formatCode="#,##0,,_);\(#,##0,,\);&quot; - &quot;;@_)"/>
            </x14:dxf>
          </x14:cfRule>
          <xm:sqref>F14</xm:sqref>
        </x14:conditionalFormatting>
        <x14:conditionalFormatting xmlns:xm="http://schemas.microsoft.com/office/excel/2006/main">
          <x14:cfRule type="expression" priority="131" stopIfTrue="1" id="{22A875A7-3BD7-4FB1-B8B2-F80B76389675}">
            <xm:f>Report_DCF!$B$4="M USD"</xm:f>
            <x14:dxf>
              <numFmt numFmtId="189" formatCode="#,##0,,_);\(#,##0,,\);&quot; - &quot;;@_)"/>
            </x14:dxf>
          </x14:cfRule>
          <xm:sqref>G14</xm:sqref>
        </x14:conditionalFormatting>
        <x14:conditionalFormatting xmlns:xm="http://schemas.microsoft.com/office/excel/2006/main">
          <x14:cfRule type="expression" priority="130" stopIfTrue="1" id="{03F703A3-5896-4FA5-9414-6AAF4D497583}">
            <xm:f>Report_DCF!$B$4="M USD"</xm:f>
            <x14:dxf>
              <numFmt numFmtId="189" formatCode="#,##0,,_);\(#,##0,,\);&quot; - &quot;;@_)"/>
            </x14:dxf>
          </x14:cfRule>
          <xm:sqref>H14</xm:sqref>
        </x14:conditionalFormatting>
        <x14:conditionalFormatting xmlns:xm="http://schemas.microsoft.com/office/excel/2006/main">
          <x14:cfRule type="expression" priority="129" stopIfTrue="1" id="{08B59744-EB8E-4DAE-A9B2-AB2DDF73335E}">
            <xm:f>Report_DCF!$B$4="M USD"</xm:f>
            <x14:dxf>
              <numFmt numFmtId="189" formatCode="#,##0,,_);\(#,##0,,\);&quot; - &quot;;@_)"/>
            </x14:dxf>
          </x14:cfRule>
          <xm:sqref>I14</xm:sqref>
        </x14:conditionalFormatting>
        <x14:conditionalFormatting xmlns:xm="http://schemas.microsoft.com/office/excel/2006/main">
          <x14:cfRule type="expression" priority="128" stopIfTrue="1" id="{A14F0A75-98F7-481C-A284-7D004773BACF}">
            <xm:f>Report_DCF!$B$4="M USD"</xm:f>
            <x14:dxf>
              <numFmt numFmtId="189" formatCode="#,##0,,_);\(#,##0,,\);&quot; - &quot;;@_)"/>
            </x14:dxf>
          </x14:cfRule>
          <xm:sqref>J14</xm:sqref>
        </x14:conditionalFormatting>
        <x14:conditionalFormatting xmlns:xm="http://schemas.microsoft.com/office/excel/2006/main">
          <x14:cfRule type="expression" priority="127" stopIfTrue="1" id="{812A3876-1043-4476-9313-3678ED04CADF}">
            <xm:f>Report_DCF!$B$4="M USD"</xm:f>
            <x14:dxf>
              <numFmt numFmtId="189" formatCode="#,##0,,_);\(#,##0,,\);&quot; - &quot;;@_)"/>
            </x14:dxf>
          </x14:cfRule>
          <xm:sqref>K14</xm:sqref>
        </x14:conditionalFormatting>
        <x14:conditionalFormatting xmlns:xm="http://schemas.microsoft.com/office/excel/2006/main">
          <x14:cfRule type="expression" priority="126" stopIfTrue="1" id="{7025B130-E0BA-4E83-A994-5224C50EBD7D}">
            <xm:f>Report_DCF!$B$4="M USD"</xm:f>
            <x14:dxf>
              <numFmt numFmtId="189" formatCode="#,##0,,_);\(#,##0,,\);&quot; - &quot;;@_)"/>
            </x14:dxf>
          </x14:cfRule>
          <xm:sqref>F15</xm:sqref>
        </x14:conditionalFormatting>
        <x14:conditionalFormatting xmlns:xm="http://schemas.microsoft.com/office/excel/2006/main">
          <x14:cfRule type="expression" priority="125" stopIfTrue="1" id="{A5077DBD-AD99-4C27-AAE1-AB1FC1EDD0EF}">
            <xm:f>Report_DCF!$B$4="M USD"</xm:f>
            <x14:dxf>
              <numFmt numFmtId="189" formatCode="#,##0,,_);\(#,##0,,\);&quot; - &quot;;@_)"/>
            </x14:dxf>
          </x14:cfRule>
          <xm:sqref>G15</xm:sqref>
        </x14:conditionalFormatting>
        <x14:conditionalFormatting xmlns:xm="http://schemas.microsoft.com/office/excel/2006/main">
          <x14:cfRule type="expression" priority="124" stopIfTrue="1" id="{825EE831-ADFF-49BC-B0DF-D2161C065B15}">
            <xm:f>Report_DCF!$B$4="M USD"</xm:f>
            <x14:dxf>
              <numFmt numFmtId="189" formatCode="#,##0,,_);\(#,##0,,\);&quot; - &quot;;@_)"/>
            </x14:dxf>
          </x14:cfRule>
          <xm:sqref>H15</xm:sqref>
        </x14:conditionalFormatting>
        <x14:conditionalFormatting xmlns:xm="http://schemas.microsoft.com/office/excel/2006/main">
          <x14:cfRule type="expression" priority="123" stopIfTrue="1" id="{BADF301B-C397-4864-A417-90E1873EC706}">
            <xm:f>Report_DCF!$B$4="M USD"</xm:f>
            <x14:dxf>
              <numFmt numFmtId="189" formatCode="#,##0,,_);\(#,##0,,\);&quot; - &quot;;@_)"/>
            </x14:dxf>
          </x14:cfRule>
          <xm:sqref>I15</xm:sqref>
        </x14:conditionalFormatting>
        <x14:conditionalFormatting xmlns:xm="http://schemas.microsoft.com/office/excel/2006/main">
          <x14:cfRule type="expression" priority="122" stopIfTrue="1" id="{ADA159AB-23B1-4E19-A1DF-41EF05CB3DE0}">
            <xm:f>Report_DCF!$B$4="M USD"</xm:f>
            <x14:dxf>
              <numFmt numFmtId="189" formatCode="#,##0,,_);\(#,##0,,\);&quot; - &quot;;@_)"/>
            </x14:dxf>
          </x14:cfRule>
          <xm:sqref>J15</xm:sqref>
        </x14:conditionalFormatting>
        <x14:conditionalFormatting xmlns:xm="http://schemas.microsoft.com/office/excel/2006/main">
          <x14:cfRule type="expression" priority="121" stopIfTrue="1" id="{F8AD8316-9242-4021-A24E-1C3E3DE46F47}">
            <xm:f>Report_DCF!$B$4="M USD"</xm:f>
            <x14:dxf>
              <numFmt numFmtId="189" formatCode="#,##0,,_);\(#,##0,,\);&quot; - &quot;;@_)"/>
            </x14:dxf>
          </x14:cfRule>
          <xm:sqref>K15</xm:sqref>
        </x14:conditionalFormatting>
        <x14:conditionalFormatting xmlns:xm="http://schemas.microsoft.com/office/excel/2006/main">
          <x14:cfRule type="expression" priority="120" stopIfTrue="1" id="{AAC3CB8D-CEBC-4210-B528-1C9768623419}">
            <xm:f>Report_DCF!$B$4="M USD"</xm:f>
            <x14:dxf>
              <numFmt numFmtId="189" formatCode="#,##0,,_);\(#,##0,,\);&quot; - &quot;;@_)"/>
            </x14:dxf>
          </x14:cfRule>
          <xm:sqref>F16</xm:sqref>
        </x14:conditionalFormatting>
        <x14:conditionalFormatting xmlns:xm="http://schemas.microsoft.com/office/excel/2006/main">
          <x14:cfRule type="expression" priority="119" stopIfTrue="1" id="{E906989E-7565-49BB-8208-43F48B17E766}">
            <xm:f>Report_DCF!$B$4="M USD"</xm:f>
            <x14:dxf>
              <numFmt numFmtId="189" formatCode="#,##0,,_);\(#,##0,,\);&quot; - &quot;;@_)"/>
            </x14:dxf>
          </x14:cfRule>
          <xm:sqref>G16</xm:sqref>
        </x14:conditionalFormatting>
        <x14:conditionalFormatting xmlns:xm="http://schemas.microsoft.com/office/excel/2006/main">
          <x14:cfRule type="expression" priority="118" stopIfTrue="1" id="{6C4E0730-D634-4CAB-AA39-46DC694EE2F5}">
            <xm:f>Report_DCF!$B$4="M USD"</xm:f>
            <x14:dxf>
              <numFmt numFmtId="189" formatCode="#,##0,,_);\(#,##0,,\);&quot; - &quot;;@_)"/>
            </x14:dxf>
          </x14:cfRule>
          <xm:sqref>H16</xm:sqref>
        </x14:conditionalFormatting>
        <x14:conditionalFormatting xmlns:xm="http://schemas.microsoft.com/office/excel/2006/main">
          <x14:cfRule type="expression" priority="117" stopIfTrue="1" id="{0F8F99B4-DF37-41F8-B76B-0A3C832FA6AB}">
            <xm:f>Report_DCF!$B$4="M USD"</xm:f>
            <x14:dxf>
              <numFmt numFmtId="189" formatCode="#,##0,,_);\(#,##0,,\);&quot; - &quot;;@_)"/>
            </x14:dxf>
          </x14:cfRule>
          <xm:sqref>I16</xm:sqref>
        </x14:conditionalFormatting>
        <x14:conditionalFormatting xmlns:xm="http://schemas.microsoft.com/office/excel/2006/main">
          <x14:cfRule type="expression" priority="116" stopIfTrue="1" id="{04272C75-9390-45E2-8DA4-49E13D4D6656}">
            <xm:f>Report_DCF!$B$4="M USD"</xm:f>
            <x14:dxf>
              <numFmt numFmtId="189" formatCode="#,##0,,_);\(#,##0,,\);&quot; - &quot;;@_)"/>
            </x14:dxf>
          </x14:cfRule>
          <xm:sqref>J16</xm:sqref>
        </x14:conditionalFormatting>
        <x14:conditionalFormatting xmlns:xm="http://schemas.microsoft.com/office/excel/2006/main">
          <x14:cfRule type="expression" priority="115" stopIfTrue="1" id="{4FC8B759-904F-401A-A37B-B40149091178}">
            <xm:f>Report_DCF!$B$4="M USD"</xm:f>
            <x14:dxf>
              <numFmt numFmtId="189" formatCode="#,##0,,_);\(#,##0,,\);&quot; - &quot;;@_)"/>
            </x14:dxf>
          </x14:cfRule>
          <xm:sqref>K16</xm:sqref>
        </x14:conditionalFormatting>
        <x14:conditionalFormatting xmlns:xm="http://schemas.microsoft.com/office/excel/2006/main">
          <x14:cfRule type="expression" priority="114" stopIfTrue="1" id="{2B3878DC-F283-4254-896C-B25259C0D920}">
            <xm:f>Report_DCF!$B$4="M USD"</xm:f>
            <x14:dxf>
              <numFmt numFmtId="189" formatCode="#,##0,,_);\(#,##0,,\);&quot; - &quot;;@_)"/>
            </x14:dxf>
          </x14:cfRule>
          <xm:sqref>F17</xm:sqref>
        </x14:conditionalFormatting>
        <x14:conditionalFormatting xmlns:xm="http://schemas.microsoft.com/office/excel/2006/main">
          <x14:cfRule type="expression" priority="113" stopIfTrue="1" id="{F6971AE5-1FF1-41B0-BA02-1A87E18F8D54}">
            <xm:f>Report_DCF!$B$4="M USD"</xm:f>
            <x14:dxf>
              <numFmt numFmtId="189" formatCode="#,##0,,_);\(#,##0,,\);&quot; - &quot;;@_)"/>
            </x14:dxf>
          </x14:cfRule>
          <xm:sqref>G17</xm:sqref>
        </x14:conditionalFormatting>
        <x14:conditionalFormatting xmlns:xm="http://schemas.microsoft.com/office/excel/2006/main">
          <x14:cfRule type="expression" priority="112" stopIfTrue="1" id="{ECB4C2B3-A7D0-408E-8363-EF975D2723BC}">
            <xm:f>Report_DCF!$B$4="M USD"</xm:f>
            <x14:dxf>
              <numFmt numFmtId="189" formatCode="#,##0,,_);\(#,##0,,\);&quot; - &quot;;@_)"/>
            </x14:dxf>
          </x14:cfRule>
          <xm:sqref>H17</xm:sqref>
        </x14:conditionalFormatting>
        <x14:conditionalFormatting xmlns:xm="http://schemas.microsoft.com/office/excel/2006/main">
          <x14:cfRule type="expression" priority="111" stopIfTrue="1" id="{4F4D3DDD-62F6-468E-9FF4-80DB8603373C}">
            <xm:f>Report_DCF!$B$4="M USD"</xm:f>
            <x14:dxf>
              <numFmt numFmtId="189" formatCode="#,##0,,_);\(#,##0,,\);&quot; - &quot;;@_)"/>
            </x14:dxf>
          </x14:cfRule>
          <xm:sqref>I17</xm:sqref>
        </x14:conditionalFormatting>
        <x14:conditionalFormatting xmlns:xm="http://schemas.microsoft.com/office/excel/2006/main">
          <x14:cfRule type="expression" priority="110" stopIfTrue="1" id="{E286D21F-06B2-4578-B696-D110EB74DC3A}">
            <xm:f>Report_DCF!$B$4="M USD"</xm:f>
            <x14:dxf>
              <numFmt numFmtId="189" formatCode="#,##0,,_);\(#,##0,,\);&quot; - &quot;;@_)"/>
            </x14:dxf>
          </x14:cfRule>
          <xm:sqref>J17</xm:sqref>
        </x14:conditionalFormatting>
        <x14:conditionalFormatting xmlns:xm="http://schemas.microsoft.com/office/excel/2006/main">
          <x14:cfRule type="expression" priority="109" stopIfTrue="1" id="{67126910-D168-4B10-A5DF-A3CAECAB73E3}">
            <xm:f>Report_DCF!$B$4="M USD"</xm:f>
            <x14:dxf>
              <numFmt numFmtId="189" formatCode="#,##0,,_);\(#,##0,,\);&quot; - &quot;;@_)"/>
            </x14:dxf>
          </x14:cfRule>
          <xm:sqref>K17</xm:sqref>
        </x14:conditionalFormatting>
        <x14:conditionalFormatting xmlns:xm="http://schemas.microsoft.com/office/excel/2006/main">
          <x14:cfRule type="expression" priority="108" stopIfTrue="1" id="{C7642A23-5045-49BD-B5A6-3DFFC1E6DB9C}">
            <xm:f>Report_DCF!$B$4="M USD"</xm:f>
            <x14:dxf>
              <numFmt numFmtId="189" formatCode="#,##0,,_);\(#,##0,,\);&quot; - &quot;;@_)"/>
            </x14:dxf>
          </x14:cfRule>
          <xm:sqref>F18</xm:sqref>
        </x14:conditionalFormatting>
        <x14:conditionalFormatting xmlns:xm="http://schemas.microsoft.com/office/excel/2006/main">
          <x14:cfRule type="expression" priority="107" stopIfTrue="1" id="{2E2B24EB-F920-49F7-9666-73C4E25FED45}">
            <xm:f>Report_DCF!$B$4="M USD"</xm:f>
            <x14:dxf>
              <numFmt numFmtId="189" formatCode="#,##0,,_);\(#,##0,,\);&quot; - &quot;;@_)"/>
            </x14:dxf>
          </x14:cfRule>
          <xm:sqref>G18</xm:sqref>
        </x14:conditionalFormatting>
        <x14:conditionalFormatting xmlns:xm="http://schemas.microsoft.com/office/excel/2006/main">
          <x14:cfRule type="expression" priority="106" stopIfTrue="1" id="{B0EFBA8E-043A-4626-8555-2C9BCD7E22E3}">
            <xm:f>Report_DCF!$B$4="M USD"</xm:f>
            <x14:dxf>
              <numFmt numFmtId="189" formatCode="#,##0,,_);\(#,##0,,\);&quot; - &quot;;@_)"/>
            </x14:dxf>
          </x14:cfRule>
          <xm:sqref>H18</xm:sqref>
        </x14:conditionalFormatting>
        <x14:conditionalFormatting xmlns:xm="http://schemas.microsoft.com/office/excel/2006/main">
          <x14:cfRule type="expression" priority="105" stopIfTrue="1" id="{0FC4C418-6EBD-4CD8-A16F-DF7E7F75DB05}">
            <xm:f>Report_DCF!$B$4="M USD"</xm:f>
            <x14:dxf>
              <numFmt numFmtId="189" formatCode="#,##0,,_);\(#,##0,,\);&quot; - &quot;;@_)"/>
            </x14:dxf>
          </x14:cfRule>
          <xm:sqref>I18</xm:sqref>
        </x14:conditionalFormatting>
        <x14:conditionalFormatting xmlns:xm="http://schemas.microsoft.com/office/excel/2006/main">
          <x14:cfRule type="expression" priority="104" stopIfTrue="1" id="{9CA017C4-31DE-415E-8301-A84164758833}">
            <xm:f>Report_DCF!$B$4="M USD"</xm:f>
            <x14:dxf>
              <numFmt numFmtId="189" formatCode="#,##0,,_);\(#,##0,,\);&quot; - &quot;;@_)"/>
            </x14:dxf>
          </x14:cfRule>
          <xm:sqref>J18</xm:sqref>
        </x14:conditionalFormatting>
        <x14:conditionalFormatting xmlns:xm="http://schemas.microsoft.com/office/excel/2006/main">
          <x14:cfRule type="expression" priority="103" stopIfTrue="1" id="{AEC90556-AF8E-4E99-A939-4B4213F10664}">
            <xm:f>Report_DCF!$B$4="M USD"</xm:f>
            <x14:dxf>
              <numFmt numFmtId="189" formatCode="#,##0,,_);\(#,##0,,\);&quot; - &quot;;@_)"/>
            </x14:dxf>
          </x14:cfRule>
          <xm:sqref>K18</xm:sqref>
        </x14:conditionalFormatting>
        <x14:conditionalFormatting xmlns:xm="http://schemas.microsoft.com/office/excel/2006/main">
          <x14:cfRule type="expression" priority="102" stopIfTrue="1" id="{FE5647BD-9AEB-4A92-A741-059A0266DFBF}">
            <xm:f>Report_DCF!$B$4="M USD"</xm:f>
            <x14:dxf>
              <numFmt numFmtId="189" formatCode="#,##0,,_);\(#,##0,,\);&quot; - &quot;;@_)"/>
            </x14:dxf>
          </x14:cfRule>
          <xm:sqref>F19</xm:sqref>
        </x14:conditionalFormatting>
        <x14:conditionalFormatting xmlns:xm="http://schemas.microsoft.com/office/excel/2006/main">
          <x14:cfRule type="expression" priority="101" stopIfTrue="1" id="{454C1A49-1460-497D-B1F2-8509C60345D4}">
            <xm:f>Report_DCF!$B$4="M USD"</xm:f>
            <x14:dxf>
              <numFmt numFmtId="189" formatCode="#,##0,,_);\(#,##0,,\);&quot; - &quot;;@_)"/>
            </x14:dxf>
          </x14:cfRule>
          <xm:sqref>G19</xm:sqref>
        </x14:conditionalFormatting>
        <x14:conditionalFormatting xmlns:xm="http://schemas.microsoft.com/office/excel/2006/main">
          <x14:cfRule type="expression" priority="100" stopIfTrue="1" id="{570F13CC-F258-411C-8EF7-662B6237CB38}">
            <xm:f>Report_DCF!$B$4="M USD"</xm:f>
            <x14:dxf>
              <numFmt numFmtId="189" formatCode="#,##0,,_);\(#,##0,,\);&quot; - &quot;;@_)"/>
            </x14:dxf>
          </x14:cfRule>
          <xm:sqref>H19</xm:sqref>
        </x14:conditionalFormatting>
        <x14:conditionalFormatting xmlns:xm="http://schemas.microsoft.com/office/excel/2006/main">
          <x14:cfRule type="expression" priority="99" stopIfTrue="1" id="{DF8996EC-B6C7-4BBF-8803-D789DD63EF0F}">
            <xm:f>Report_DCF!$B$4="M USD"</xm:f>
            <x14:dxf>
              <numFmt numFmtId="189" formatCode="#,##0,,_);\(#,##0,,\);&quot; - &quot;;@_)"/>
            </x14:dxf>
          </x14:cfRule>
          <xm:sqref>I19</xm:sqref>
        </x14:conditionalFormatting>
        <x14:conditionalFormatting xmlns:xm="http://schemas.microsoft.com/office/excel/2006/main">
          <x14:cfRule type="expression" priority="98" stopIfTrue="1" id="{39EF9EAB-8D5C-4026-8C8E-864AFC4B9267}">
            <xm:f>Report_DCF!$B$4="M USD"</xm:f>
            <x14:dxf>
              <numFmt numFmtId="189" formatCode="#,##0,,_);\(#,##0,,\);&quot; - &quot;;@_)"/>
            </x14:dxf>
          </x14:cfRule>
          <xm:sqref>J19</xm:sqref>
        </x14:conditionalFormatting>
        <x14:conditionalFormatting xmlns:xm="http://schemas.microsoft.com/office/excel/2006/main">
          <x14:cfRule type="expression" priority="97" stopIfTrue="1" id="{5DA0F227-BD62-451A-904C-D0173BBA01BF}">
            <xm:f>Report_DCF!$B$4="M USD"</xm:f>
            <x14:dxf>
              <numFmt numFmtId="189" formatCode="#,##0,,_);\(#,##0,,\);&quot; - &quot;;@_)"/>
            </x14:dxf>
          </x14:cfRule>
          <xm:sqref>K19</xm:sqref>
        </x14:conditionalFormatting>
        <x14:conditionalFormatting xmlns:xm="http://schemas.microsoft.com/office/excel/2006/main">
          <x14:cfRule type="expression" priority="96" stopIfTrue="1" id="{D029C9ED-169D-4A07-986C-A03DB869C374}">
            <xm:f>Report_DCF!$B$4="M USD"</xm:f>
            <x14:dxf>
              <numFmt numFmtId="189" formatCode="#,##0,,_);\(#,##0,,\);&quot; - &quot;;@_)"/>
            </x14:dxf>
          </x14:cfRule>
          <xm:sqref>F20</xm:sqref>
        </x14:conditionalFormatting>
        <x14:conditionalFormatting xmlns:xm="http://schemas.microsoft.com/office/excel/2006/main">
          <x14:cfRule type="expression" priority="95" stopIfTrue="1" id="{2E8AAB43-11C8-4AAA-8C6D-A66618CC2C46}">
            <xm:f>Report_DCF!$B$4="M USD"</xm:f>
            <x14:dxf>
              <numFmt numFmtId="189" formatCode="#,##0,,_);\(#,##0,,\);&quot; - &quot;;@_)"/>
            </x14:dxf>
          </x14:cfRule>
          <xm:sqref>G20</xm:sqref>
        </x14:conditionalFormatting>
        <x14:conditionalFormatting xmlns:xm="http://schemas.microsoft.com/office/excel/2006/main">
          <x14:cfRule type="expression" priority="94" stopIfTrue="1" id="{AF940E4F-103D-4615-9E58-E448DA3A6E14}">
            <xm:f>Report_DCF!$B$4="M USD"</xm:f>
            <x14:dxf>
              <numFmt numFmtId="189" formatCode="#,##0,,_);\(#,##0,,\);&quot; - &quot;;@_)"/>
            </x14:dxf>
          </x14:cfRule>
          <xm:sqref>H20</xm:sqref>
        </x14:conditionalFormatting>
        <x14:conditionalFormatting xmlns:xm="http://schemas.microsoft.com/office/excel/2006/main">
          <x14:cfRule type="expression" priority="93" stopIfTrue="1" id="{1AE907BB-594B-4EF2-AF80-3C0805107F15}">
            <xm:f>Report_DCF!$B$4="M USD"</xm:f>
            <x14:dxf>
              <numFmt numFmtId="189" formatCode="#,##0,,_);\(#,##0,,\);&quot; - &quot;;@_)"/>
            </x14:dxf>
          </x14:cfRule>
          <xm:sqref>I20</xm:sqref>
        </x14:conditionalFormatting>
        <x14:conditionalFormatting xmlns:xm="http://schemas.microsoft.com/office/excel/2006/main">
          <x14:cfRule type="expression" priority="92" stopIfTrue="1" id="{38895E3C-4325-4496-98B9-8D2EF306004C}">
            <xm:f>Report_DCF!$B$4="M USD"</xm:f>
            <x14:dxf>
              <numFmt numFmtId="189" formatCode="#,##0,,_);\(#,##0,,\);&quot; - &quot;;@_)"/>
            </x14:dxf>
          </x14:cfRule>
          <xm:sqref>J20</xm:sqref>
        </x14:conditionalFormatting>
        <x14:conditionalFormatting xmlns:xm="http://schemas.microsoft.com/office/excel/2006/main">
          <x14:cfRule type="expression" priority="91" stopIfTrue="1" id="{C466F7CE-764C-444C-8C85-AE32F1CB0B1A}">
            <xm:f>Report_DCF!$B$4="M USD"</xm:f>
            <x14:dxf>
              <numFmt numFmtId="189" formatCode="#,##0,,_);\(#,##0,,\);&quot; - &quot;;@_)"/>
            </x14:dxf>
          </x14:cfRule>
          <xm:sqref>K20</xm:sqref>
        </x14:conditionalFormatting>
        <x14:conditionalFormatting xmlns:xm="http://schemas.microsoft.com/office/excel/2006/main">
          <x14:cfRule type="expression" priority="90" stopIfTrue="1" id="{B7AB7924-2567-4D10-A466-E90789966FE3}">
            <xm:f>Report_DCF!$B$4="M USD"</xm:f>
            <x14:dxf>
              <numFmt numFmtId="189" formatCode="#,##0,,_);\(#,##0,,\);&quot; - &quot;;@_)"/>
            </x14:dxf>
          </x14:cfRule>
          <xm:sqref>F21</xm:sqref>
        </x14:conditionalFormatting>
        <x14:conditionalFormatting xmlns:xm="http://schemas.microsoft.com/office/excel/2006/main">
          <x14:cfRule type="expression" priority="89" stopIfTrue="1" id="{1DD6F735-2B11-42BB-A362-37F4BE88388C}">
            <xm:f>Report_DCF!$B$4="M USD"</xm:f>
            <x14:dxf>
              <numFmt numFmtId="189" formatCode="#,##0,,_);\(#,##0,,\);&quot; - &quot;;@_)"/>
            </x14:dxf>
          </x14:cfRule>
          <xm:sqref>G21</xm:sqref>
        </x14:conditionalFormatting>
        <x14:conditionalFormatting xmlns:xm="http://schemas.microsoft.com/office/excel/2006/main">
          <x14:cfRule type="expression" priority="88" stopIfTrue="1" id="{64E5880C-393C-40BF-AACD-4AC089119F81}">
            <xm:f>Report_DCF!$B$4="M USD"</xm:f>
            <x14:dxf>
              <numFmt numFmtId="189" formatCode="#,##0,,_);\(#,##0,,\);&quot; - &quot;;@_)"/>
            </x14:dxf>
          </x14:cfRule>
          <xm:sqref>H21</xm:sqref>
        </x14:conditionalFormatting>
        <x14:conditionalFormatting xmlns:xm="http://schemas.microsoft.com/office/excel/2006/main">
          <x14:cfRule type="expression" priority="87" stopIfTrue="1" id="{6FBD6947-9711-48EA-84AE-45C94D150FF7}">
            <xm:f>Report_DCF!$B$4="M USD"</xm:f>
            <x14:dxf>
              <numFmt numFmtId="189" formatCode="#,##0,,_);\(#,##0,,\);&quot; - &quot;;@_)"/>
            </x14:dxf>
          </x14:cfRule>
          <xm:sqref>I21</xm:sqref>
        </x14:conditionalFormatting>
        <x14:conditionalFormatting xmlns:xm="http://schemas.microsoft.com/office/excel/2006/main">
          <x14:cfRule type="expression" priority="86" stopIfTrue="1" id="{6E647329-64B2-4532-8EBA-537050ED867D}">
            <xm:f>Report_DCF!$B$4="M USD"</xm:f>
            <x14:dxf>
              <numFmt numFmtId="189" formatCode="#,##0,,_);\(#,##0,,\);&quot; - &quot;;@_)"/>
            </x14:dxf>
          </x14:cfRule>
          <xm:sqref>J21</xm:sqref>
        </x14:conditionalFormatting>
        <x14:conditionalFormatting xmlns:xm="http://schemas.microsoft.com/office/excel/2006/main">
          <x14:cfRule type="expression" priority="85" stopIfTrue="1" id="{EF5F46F1-0F16-4A45-8314-F05175E00791}">
            <xm:f>Report_DCF!$B$4="M USD"</xm:f>
            <x14:dxf>
              <numFmt numFmtId="189" formatCode="#,##0,,_);\(#,##0,,\);&quot; - &quot;;@_)"/>
            </x14:dxf>
          </x14:cfRule>
          <xm:sqref>K21</xm:sqref>
        </x14:conditionalFormatting>
        <x14:conditionalFormatting xmlns:xm="http://schemas.microsoft.com/office/excel/2006/main">
          <x14:cfRule type="expression" priority="84" stopIfTrue="1" id="{21F4E8A0-AB3B-4278-AB84-ED1161B97150}">
            <xm:f>Report_DCF!$B$4="M USD"</xm:f>
            <x14:dxf>
              <numFmt numFmtId="189" formatCode="#,##0,,_);\(#,##0,,\);&quot; - &quot;;@_)"/>
            </x14:dxf>
          </x14:cfRule>
          <xm:sqref>F22</xm:sqref>
        </x14:conditionalFormatting>
        <x14:conditionalFormatting xmlns:xm="http://schemas.microsoft.com/office/excel/2006/main">
          <x14:cfRule type="expression" priority="83" stopIfTrue="1" id="{DE597EB2-EF11-4A67-9F33-CCDF263EBE03}">
            <xm:f>Report_DCF!$B$4="M USD"</xm:f>
            <x14:dxf>
              <numFmt numFmtId="189" formatCode="#,##0,,_);\(#,##0,,\);&quot; - &quot;;@_)"/>
            </x14:dxf>
          </x14:cfRule>
          <xm:sqref>G22</xm:sqref>
        </x14:conditionalFormatting>
        <x14:conditionalFormatting xmlns:xm="http://schemas.microsoft.com/office/excel/2006/main">
          <x14:cfRule type="expression" priority="82" stopIfTrue="1" id="{7B93D847-2851-4E65-8422-2F147B1BC98B}">
            <xm:f>Report_DCF!$B$4="M USD"</xm:f>
            <x14:dxf>
              <numFmt numFmtId="189" formatCode="#,##0,,_);\(#,##0,,\);&quot; - &quot;;@_)"/>
            </x14:dxf>
          </x14:cfRule>
          <xm:sqref>H22</xm:sqref>
        </x14:conditionalFormatting>
        <x14:conditionalFormatting xmlns:xm="http://schemas.microsoft.com/office/excel/2006/main">
          <x14:cfRule type="expression" priority="81" stopIfTrue="1" id="{D313C17B-BD40-4288-9AEC-758AFC1E9FB5}">
            <xm:f>Report_DCF!$B$4="M USD"</xm:f>
            <x14:dxf>
              <numFmt numFmtId="189" formatCode="#,##0,,_);\(#,##0,,\);&quot; - &quot;;@_)"/>
            </x14:dxf>
          </x14:cfRule>
          <xm:sqref>I22</xm:sqref>
        </x14:conditionalFormatting>
        <x14:conditionalFormatting xmlns:xm="http://schemas.microsoft.com/office/excel/2006/main">
          <x14:cfRule type="expression" priority="80" stopIfTrue="1" id="{E5022E12-4289-4DBB-84CB-091A34C90DDE}">
            <xm:f>Report_DCF!$B$4="M USD"</xm:f>
            <x14:dxf>
              <numFmt numFmtId="189" formatCode="#,##0,,_);\(#,##0,,\);&quot; - &quot;;@_)"/>
            </x14:dxf>
          </x14:cfRule>
          <xm:sqref>J22</xm:sqref>
        </x14:conditionalFormatting>
        <x14:conditionalFormatting xmlns:xm="http://schemas.microsoft.com/office/excel/2006/main">
          <x14:cfRule type="expression" priority="79" stopIfTrue="1" id="{A2D3580D-D8D4-4A3C-90C2-DE800C347EEB}">
            <xm:f>Report_DCF!$B$4="M USD"</xm:f>
            <x14:dxf>
              <numFmt numFmtId="189" formatCode="#,##0,,_);\(#,##0,,\);&quot; - &quot;;@_)"/>
            </x14:dxf>
          </x14:cfRule>
          <xm:sqref>K22</xm:sqref>
        </x14:conditionalFormatting>
        <x14:conditionalFormatting xmlns:xm="http://schemas.microsoft.com/office/excel/2006/main">
          <x14:cfRule type="expression" priority="78" stopIfTrue="1" id="{16229822-3758-490C-9155-801C7DE56874}">
            <xm:f>Report_DCF!$B$4="M USD"</xm:f>
            <x14:dxf>
              <numFmt numFmtId="189" formatCode="#,##0,,_);\(#,##0,,\);&quot; - &quot;;@_)"/>
            </x14:dxf>
          </x14:cfRule>
          <xm:sqref>F23</xm:sqref>
        </x14:conditionalFormatting>
        <x14:conditionalFormatting xmlns:xm="http://schemas.microsoft.com/office/excel/2006/main">
          <x14:cfRule type="expression" priority="77" stopIfTrue="1" id="{B0F71EAF-7E40-4FB8-A478-3975BBEECCA3}">
            <xm:f>Report_DCF!$B$4="M USD"</xm:f>
            <x14:dxf>
              <numFmt numFmtId="189" formatCode="#,##0,,_);\(#,##0,,\);&quot; - &quot;;@_)"/>
            </x14:dxf>
          </x14:cfRule>
          <xm:sqref>G23</xm:sqref>
        </x14:conditionalFormatting>
        <x14:conditionalFormatting xmlns:xm="http://schemas.microsoft.com/office/excel/2006/main">
          <x14:cfRule type="expression" priority="76" stopIfTrue="1" id="{C9EDDE2A-86E0-4F15-B11B-700B4D33F171}">
            <xm:f>Report_DCF!$B$4="M USD"</xm:f>
            <x14:dxf>
              <numFmt numFmtId="189" formatCode="#,##0,,_);\(#,##0,,\);&quot; - &quot;;@_)"/>
            </x14:dxf>
          </x14:cfRule>
          <xm:sqref>H23</xm:sqref>
        </x14:conditionalFormatting>
        <x14:conditionalFormatting xmlns:xm="http://schemas.microsoft.com/office/excel/2006/main">
          <x14:cfRule type="expression" priority="75" stopIfTrue="1" id="{9032D6E6-C766-40E8-8E21-8A071EABC122}">
            <xm:f>Report_DCF!$B$4="M USD"</xm:f>
            <x14:dxf>
              <numFmt numFmtId="189" formatCode="#,##0,,_);\(#,##0,,\);&quot; - &quot;;@_)"/>
            </x14:dxf>
          </x14:cfRule>
          <xm:sqref>I23</xm:sqref>
        </x14:conditionalFormatting>
        <x14:conditionalFormatting xmlns:xm="http://schemas.microsoft.com/office/excel/2006/main">
          <x14:cfRule type="expression" priority="74" stopIfTrue="1" id="{78D90A3E-77FB-4957-B01C-F5D1B3773E47}">
            <xm:f>Report_DCF!$B$4="M USD"</xm:f>
            <x14:dxf>
              <numFmt numFmtId="189" formatCode="#,##0,,_);\(#,##0,,\);&quot; - &quot;;@_)"/>
            </x14:dxf>
          </x14:cfRule>
          <xm:sqref>J23</xm:sqref>
        </x14:conditionalFormatting>
        <x14:conditionalFormatting xmlns:xm="http://schemas.microsoft.com/office/excel/2006/main">
          <x14:cfRule type="expression" priority="73" stopIfTrue="1" id="{96CF45A8-96ED-4B45-AE64-E9436609F111}">
            <xm:f>Report_DCF!$B$4="M USD"</xm:f>
            <x14:dxf>
              <numFmt numFmtId="189" formatCode="#,##0,,_);\(#,##0,,\);&quot; - &quot;;@_)"/>
            </x14:dxf>
          </x14:cfRule>
          <xm:sqref>K23</xm:sqref>
        </x14:conditionalFormatting>
        <x14:conditionalFormatting xmlns:xm="http://schemas.microsoft.com/office/excel/2006/main">
          <x14:cfRule type="expression" priority="72" stopIfTrue="1" id="{6FDFB498-1CF4-405E-868C-505B802BF2BD}">
            <xm:f>Report_DCF!$B$4="M USD"</xm:f>
            <x14:dxf>
              <numFmt numFmtId="189" formatCode="#,##0,,_);\(#,##0,,\);&quot; - &quot;;@_)"/>
            </x14:dxf>
          </x14:cfRule>
          <xm:sqref>F24</xm:sqref>
        </x14:conditionalFormatting>
        <x14:conditionalFormatting xmlns:xm="http://schemas.microsoft.com/office/excel/2006/main">
          <x14:cfRule type="expression" priority="71" stopIfTrue="1" id="{F013AF83-CD91-478A-A6B8-C4A9F6EF9314}">
            <xm:f>Report_DCF!$B$4="M USD"</xm:f>
            <x14:dxf>
              <numFmt numFmtId="189" formatCode="#,##0,,_);\(#,##0,,\);&quot; - &quot;;@_)"/>
            </x14:dxf>
          </x14:cfRule>
          <xm:sqref>G24</xm:sqref>
        </x14:conditionalFormatting>
        <x14:conditionalFormatting xmlns:xm="http://schemas.microsoft.com/office/excel/2006/main">
          <x14:cfRule type="expression" priority="70" stopIfTrue="1" id="{1A4AB72C-DA08-4CA2-B66F-03A4A90DD9D4}">
            <xm:f>Report_DCF!$B$4="M USD"</xm:f>
            <x14:dxf>
              <numFmt numFmtId="189" formatCode="#,##0,,_);\(#,##0,,\);&quot; - &quot;;@_)"/>
            </x14:dxf>
          </x14:cfRule>
          <xm:sqref>H24</xm:sqref>
        </x14:conditionalFormatting>
        <x14:conditionalFormatting xmlns:xm="http://schemas.microsoft.com/office/excel/2006/main">
          <x14:cfRule type="expression" priority="69" stopIfTrue="1" id="{9B84124E-F1C0-403A-BACA-01BFD884E8C7}">
            <xm:f>Report_DCF!$B$4="M USD"</xm:f>
            <x14:dxf>
              <numFmt numFmtId="189" formatCode="#,##0,,_);\(#,##0,,\);&quot; - &quot;;@_)"/>
            </x14:dxf>
          </x14:cfRule>
          <xm:sqref>I24</xm:sqref>
        </x14:conditionalFormatting>
        <x14:conditionalFormatting xmlns:xm="http://schemas.microsoft.com/office/excel/2006/main">
          <x14:cfRule type="expression" priority="68" stopIfTrue="1" id="{0AC93058-B318-434A-8D23-2702B9C3C7E2}">
            <xm:f>Report_DCF!$B$4="M USD"</xm:f>
            <x14:dxf>
              <numFmt numFmtId="189" formatCode="#,##0,,_);\(#,##0,,\);&quot; - &quot;;@_)"/>
            </x14:dxf>
          </x14:cfRule>
          <xm:sqref>J24</xm:sqref>
        </x14:conditionalFormatting>
        <x14:conditionalFormatting xmlns:xm="http://schemas.microsoft.com/office/excel/2006/main">
          <x14:cfRule type="expression" priority="67" stopIfTrue="1" id="{82C3A00B-F95A-4DC5-AAFF-3FF3FD83BFD7}">
            <xm:f>Report_DCF!$B$4="M USD"</xm:f>
            <x14:dxf>
              <numFmt numFmtId="189" formatCode="#,##0,,_);\(#,##0,,\);&quot; - &quot;;@_)"/>
            </x14:dxf>
          </x14:cfRule>
          <xm:sqref>K24</xm:sqref>
        </x14:conditionalFormatting>
        <x14:conditionalFormatting xmlns:xm="http://schemas.microsoft.com/office/excel/2006/main">
          <x14:cfRule type="expression" priority="66" stopIfTrue="1" id="{1BFEFFCD-729B-4AD7-8193-FC40A4CD7D50}">
            <xm:f>Report_DCF!$B$4="M USD"</xm:f>
            <x14:dxf>
              <numFmt numFmtId="189" formatCode="#,##0,,_);\(#,##0,,\);&quot; - &quot;;@_)"/>
            </x14:dxf>
          </x14:cfRule>
          <xm:sqref>F25</xm:sqref>
        </x14:conditionalFormatting>
        <x14:conditionalFormatting xmlns:xm="http://schemas.microsoft.com/office/excel/2006/main">
          <x14:cfRule type="expression" priority="65" stopIfTrue="1" id="{056CDBA1-C6B1-4A6B-B503-A73729F20F0A}">
            <xm:f>Report_DCF!$B$4="M USD"</xm:f>
            <x14:dxf>
              <numFmt numFmtId="189" formatCode="#,##0,,_);\(#,##0,,\);&quot; - &quot;;@_)"/>
            </x14:dxf>
          </x14:cfRule>
          <xm:sqref>G25</xm:sqref>
        </x14:conditionalFormatting>
        <x14:conditionalFormatting xmlns:xm="http://schemas.microsoft.com/office/excel/2006/main">
          <x14:cfRule type="expression" priority="64" stopIfTrue="1" id="{B732C64E-6A9B-4DA3-B4F2-D0D7051CFE43}">
            <xm:f>Report_DCF!$B$4="M USD"</xm:f>
            <x14:dxf>
              <numFmt numFmtId="189" formatCode="#,##0,,_);\(#,##0,,\);&quot; - &quot;;@_)"/>
            </x14:dxf>
          </x14:cfRule>
          <xm:sqref>H25</xm:sqref>
        </x14:conditionalFormatting>
        <x14:conditionalFormatting xmlns:xm="http://schemas.microsoft.com/office/excel/2006/main">
          <x14:cfRule type="expression" priority="63" stopIfTrue="1" id="{2A8CB6BD-BEBD-461C-865E-E87AC9A8917B}">
            <xm:f>Report_DCF!$B$4="M USD"</xm:f>
            <x14:dxf>
              <numFmt numFmtId="189" formatCode="#,##0,,_);\(#,##0,,\);&quot; - &quot;;@_)"/>
            </x14:dxf>
          </x14:cfRule>
          <xm:sqref>I25</xm:sqref>
        </x14:conditionalFormatting>
        <x14:conditionalFormatting xmlns:xm="http://schemas.microsoft.com/office/excel/2006/main">
          <x14:cfRule type="expression" priority="62" stopIfTrue="1" id="{26A9542B-EB95-425E-8302-512709808048}">
            <xm:f>Report_DCF!$B$4="M USD"</xm:f>
            <x14:dxf>
              <numFmt numFmtId="189" formatCode="#,##0,,_);\(#,##0,,\);&quot; - &quot;;@_)"/>
            </x14:dxf>
          </x14:cfRule>
          <xm:sqref>J25</xm:sqref>
        </x14:conditionalFormatting>
        <x14:conditionalFormatting xmlns:xm="http://schemas.microsoft.com/office/excel/2006/main">
          <x14:cfRule type="expression" priority="61" stopIfTrue="1" id="{9E0CA46E-9709-4E5A-83E4-1D1A2D6AC622}">
            <xm:f>Report_DCF!$B$4="M USD"</xm:f>
            <x14:dxf>
              <numFmt numFmtId="189" formatCode="#,##0,,_);\(#,##0,,\);&quot; - &quot;;@_)"/>
            </x14:dxf>
          </x14:cfRule>
          <xm:sqref>K25</xm:sqref>
        </x14:conditionalFormatting>
        <x14:conditionalFormatting xmlns:xm="http://schemas.microsoft.com/office/excel/2006/main">
          <x14:cfRule type="expression" priority="60" stopIfTrue="1" id="{C3994A37-F034-4C87-934C-2059040D3A53}">
            <xm:f>Report_DCF!$B$4="M USD"</xm:f>
            <x14:dxf>
              <numFmt numFmtId="189" formatCode="#,##0,,_);\(#,##0,,\);&quot; - &quot;;@_)"/>
            </x14:dxf>
          </x14:cfRule>
          <xm:sqref>F26</xm:sqref>
        </x14:conditionalFormatting>
        <x14:conditionalFormatting xmlns:xm="http://schemas.microsoft.com/office/excel/2006/main">
          <x14:cfRule type="expression" priority="59" stopIfTrue="1" id="{78E87395-6246-4F72-8664-AB037D054282}">
            <xm:f>Report_DCF!$B$4="M USD"</xm:f>
            <x14:dxf>
              <numFmt numFmtId="189" formatCode="#,##0,,_);\(#,##0,,\);&quot; - &quot;;@_)"/>
            </x14:dxf>
          </x14:cfRule>
          <xm:sqref>G26</xm:sqref>
        </x14:conditionalFormatting>
        <x14:conditionalFormatting xmlns:xm="http://schemas.microsoft.com/office/excel/2006/main">
          <x14:cfRule type="expression" priority="58" stopIfTrue="1" id="{3B2474E8-537E-495E-AED4-EA436787C73D}">
            <xm:f>Report_DCF!$B$4="M USD"</xm:f>
            <x14:dxf>
              <numFmt numFmtId="189" formatCode="#,##0,,_);\(#,##0,,\);&quot; - &quot;;@_)"/>
            </x14:dxf>
          </x14:cfRule>
          <xm:sqref>H26</xm:sqref>
        </x14:conditionalFormatting>
        <x14:conditionalFormatting xmlns:xm="http://schemas.microsoft.com/office/excel/2006/main">
          <x14:cfRule type="expression" priority="57" stopIfTrue="1" id="{6561DA97-968E-49F4-A404-F04422517AD4}">
            <xm:f>Report_DCF!$B$4="M USD"</xm:f>
            <x14:dxf>
              <numFmt numFmtId="189" formatCode="#,##0,,_);\(#,##0,,\);&quot; - &quot;;@_)"/>
            </x14:dxf>
          </x14:cfRule>
          <xm:sqref>I26</xm:sqref>
        </x14:conditionalFormatting>
        <x14:conditionalFormatting xmlns:xm="http://schemas.microsoft.com/office/excel/2006/main">
          <x14:cfRule type="expression" priority="56" stopIfTrue="1" id="{C34B603A-B4ED-4B14-B4AC-5D24761A8F0C}">
            <xm:f>Report_DCF!$B$4="M USD"</xm:f>
            <x14:dxf>
              <numFmt numFmtId="189" formatCode="#,##0,,_);\(#,##0,,\);&quot; - &quot;;@_)"/>
            </x14:dxf>
          </x14:cfRule>
          <xm:sqref>J26</xm:sqref>
        </x14:conditionalFormatting>
        <x14:conditionalFormatting xmlns:xm="http://schemas.microsoft.com/office/excel/2006/main">
          <x14:cfRule type="expression" priority="55" stopIfTrue="1" id="{D14923E9-3C96-458D-B9AD-79F3E2A606E9}">
            <xm:f>Report_DCF!$B$4="M USD"</xm:f>
            <x14:dxf>
              <numFmt numFmtId="189" formatCode="#,##0,,_);\(#,##0,,\);&quot; - &quot;;@_)"/>
            </x14:dxf>
          </x14:cfRule>
          <xm:sqref>K26</xm:sqref>
        </x14:conditionalFormatting>
        <x14:conditionalFormatting xmlns:xm="http://schemas.microsoft.com/office/excel/2006/main">
          <x14:cfRule type="expression" priority="54" stopIfTrue="1" id="{2BC1E23F-2A39-4826-B817-CDC629608364}">
            <xm:f>Report_DCF!$B$4="M USD"</xm:f>
            <x14:dxf>
              <numFmt numFmtId="189" formatCode="#,##0,,_);\(#,##0,,\);&quot; - &quot;;@_)"/>
            </x14:dxf>
          </x14:cfRule>
          <xm:sqref>F27</xm:sqref>
        </x14:conditionalFormatting>
        <x14:conditionalFormatting xmlns:xm="http://schemas.microsoft.com/office/excel/2006/main">
          <x14:cfRule type="expression" priority="53" stopIfTrue="1" id="{8CA69B27-5750-443B-AF6F-4DBC5DCB1C91}">
            <xm:f>Report_DCF!$B$4="M USD"</xm:f>
            <x14:dxf>
              <numFmt numFmtId="189" formatCode="#,##0,,_);\(#,##0,,\);&quot; - &quot;;@_)"/>
            </x14:dxf>
          </x14:cfRule>
          <xm:sqref>G27</xm:sqref>
        </x14:conditionalFormatting>
        <x14:conditionalFormatting xmlns:xm="http://schemas.microsoft.com/office/excel/2006/main">
          <x14:cfRule type="expression" priority="52" stopIfTrue="1" id="{BF3824B2-FE73-40E4-B847-3AC1D531B27D}">
            <xm:f>Report_DCF!$B$4="M USD"</xm:f>
            <x14:dxf>
              <numFmt numFmtId="189" formatCode="#,##0,,_);\(#,##0,,\);&quot; - &quot;;@_)"/>
            </x14:dxf>
          </x14:cfRule>
          <xm:sqref>H27</xm:sqref>
        </x14:conditionalFormatting>
        <x14:conditionalFormatting xmlns:xm="http://schemas.microsoft.com/office/excel/2006/main">
          <x14:cfRule type="expression" priority="51" stopIfTrue="1" id="{4752B0CC-726C-48C5-B642-B8C78E0ECFDE}">
            <xm:f>Report_DCF!$B$4="M USD"</xm:f>
            <x14:dxf>
              <numFmt numFmtId="189" formatCode="#,##0,,_);\(#,##0,,\);&quot; - &quot;;@_)"/>
            </x14:dxf>
          </x14:cfRule>
          <xm:sqref>I27</xm:sqref>
        </x14:conditionalFormatting>
        <x14:conditionalFormatting xmlns:xm="http://schemas.microsoft.com/office/excel/2006/main">
          <x14:cfRule type="expression" priority="50" stopIfTrue="1" id="{35852A12-41CC-4345-A485-5E2869D872A6}">
            <xm:f>Report_DCF!$B$4="M USD"</xm:f>
            <x14:dxf>
              <numFmt numFmtId="189" formatCode="#,##0,,_);\(#,##0,,\);&quot; - &quot;;@_)"/>
            </x14:dxf>
          </x14:cfRule>
          <xm:sqref>J27</xm:sqref>
        </x14:conditionalFormatting>
        <x14:conditionalFormatting xmlns:xm="http://schemas.microsoft.com/office/excel/2006/main">
          <x14:cfRule type="expression" priority="49" stopIfTrue="1" id="{5EF91D84-AFED-4E2D-9C97-DCF1FC1D92F3}">
            <xm:f>Report_DCF!$B$4="M USD"</xm:f>
            <x14:dxf>
              <numFmt numFmtId="189" formatCode="#,##0,,_);\(#,##0,,\);&quot; - &quot;;@_)"/>
            </x14:dxf>
          </x14:cfRule>
          <xm:sqref>K27</xm:sqref>
        </x14:conditionalFormatting>
        <x14:conditionalFormatting xmlns:xm="http://schemas.microsoft.com/office/excel/2006/main">
          <x14:cfRule type="expression" priority="48" stopIfTrue="1" id="{91D92A96-2776-4D5A-AA2E-748651E0069A}">
            <xm:f>Report_DCF!$B$4="M USD"</xm:f>
            <x14:dxf>
              <numFmt numFmtId="189" formatCode="#,##0,,_);\(#,##0,,\);&quot; - &quot;;@_)"/>
            </x14:dxf>
          </x14:cfRule>
          <xm:sqref>F28</xm:sqref>
        </x14:conditionalFormatting>
        <x14:conditionalFormatting xmlns:xm="http://schemas.microsoft.com/office/excel/2006/main">
          <x14:cfRule type="expression" priority="47" stopIfTrue="1" id="{5DA8315D-8648-44C7-90DB-816D85B9D58A}">
            <xm:f>Report_DCF!$B$4="M USD"</xm:f>
            <x14:dxf>
              <numFmt numFmtId="189" formatCode="#,##0,,_);\(#,##0,,\);&quot; - &quot;;@_)"/>
            </x14:dxf>
          </x14:cfRule>
          <xm:sqref>G28</xm:sqref>
        </x14:conditionalFormatting>
        <x14:conditionalFormatting xmlns:xm="http://schemas.microsoft.com/office/excel/2006/main">
          <x14:cfRule type="expression" priority="46" stopIfTrue="1" id="{F9F400A6-F6AA-414D-9612-A6B1B95B3DFB}">
            <xm:f>Report_DCF!$B$4="M USD"</xm:f>
            <x14:dxf>
              <numFmt numFmtId="189" formatCode="#,##0,,_);\(#,##0,,\);&quot; - &quot;;@_)"/>
            </x14:dxf>
          </x14:cfRule>
          <xm:sqref>H28</xm:sqref>
        </x14:conditionalFormatting>
        <x14:conditionalFormatting xmlns:xm="http://schemas.microsoft.com/office/excel/2006/main">
          <x14:cfRule type="expression" priority="45" stopIfTrue="1" id="{9874C6FB-DBEC-4E29-B91E-8AA56EF75E37}">
            <xm:f>Report_DCF!$B$4="M USD"</xm:f>
            <x14:dxf>
              <numFmt numFmtId="189" formatCode="#,##0,,_);\(#,##0,,\);&quot; - &quot;;@_)"/>
            </x14:dxf>
          </x14:cfRule>
          <xm:sqref>I28</xm:sqref>
        </x14:conditionalFormatting>
        <x14:conditionalFormatting xmlns:xm="http://schemas.microsoft.com/office/excel/2006/main">
          <x14:cfRule type="expression" priority="44" stopIfTrue="1" id="{47B1DEED-9CB2-4372-93A7-539134C4B08B}">
            <xm:f>Report_DCF!$B$4="M USD"</xm:f>
            <x14:dxf>
              <numFmt numFmtId="189" formatCode="#,##0,,_);\(#,##0,,\);&quot; - &quot;;@_)"/>
            </x14:dxf>
          </x14:cfRule>
          <xm:sqref>J28</xm:sqref>
        </x14:conditionalFormatting>
        <x14:conditionalFormatting xmlns:xm="http://schemas.microsoft.com/office/excel/2006/main">
          <x14:cfRule type="expression" priority="43" stopIfTrue="1" id="{7EFD8D97-FD6C-4165-8DEB-8DF4BCCF3A6A}">
            <xm:f>Report_DCF!$B$4="M USD"</xm:f>
            <x14:dxf>
              <numFmt numFmtId="189" formatCode="#,##0,,_);\(#,##0,,\);&quot; - &quot;;@_)"/>
            </x14:dxf>
          </x14:cfRule>
          <xm:sqref>K28</xm:sqref>
        </x14:conditionalFormatting>
        <x14:conditionalFormatting xmlns:xm="http://schemas.microsoft.com/office/excel/2006/main">
          <x14:cfRule type="expression" priority="42" stopIfTrue="1" id="{8F248E35-C3BB-40C2-AA0C-8FE1FDBF4EA9}">
            <xm:f>Report_DCF!$B$4="M USD"</xm:f>
            <x14:dxf>
              <numFmt numFmtId="189" formatCode="#,##0,,_);\(#,##0,,\);&quot; - &quot;;@_)"/>
            </x14:dxf>
          </x14:cfRule>
          <xm:sqref>F29</xm:sqref>
        </x14:conditionalFormatting>
        <x14:conditionalFormatting xmlns:xm="http://schemas.microsoft.com/office/excel/2006/main">
          <x14:cfRule type="expression" priority="41" stopIfTrue="1" id="{BC20733B-6135-4DBF-9960-A6B5A5A5C957}">
            <xm:f>Report_DCF!$B$4="M USD"</xm:f>
            <x14:dxf>
              <numFmt numFmtId="189" formatCode="#,##0,,_);\(#,##0,,\);&quot; - &quot;;@_)"/>
            </x14:dxf>
          </x14:cfRule>
          <xm:sqref>G29</xm:sqref>
        </x14:conditionalFormatting>
        <x14:conditionalFormatting xmlns:xm="http://schemas.microsoft.com/office/excel/2006/main">
          <x14:cfRule type="expression" priority="40" stopIfTrue="1" id="{3E6FD81F-765C-4A08-A64C-4B66FCB69A18}">
            <xm:f>Report_DCF!$B$4="M USD"</xm:f>
            <x14:dxf>
              <numFmt numFmtId="189" formatCode="#,##0,,_);\(#,##0,,\);&quot; - &quot;;@_)"/>
            </x14:dxf>
          </x14:cfRule>
          <xm:sqref>H29</xm:sqref>
        </x14:conditionalFormatting>
        <x14:conditionalFormatting xmlns:xm="http://schemas.microsoft.com/office/excel/2006/main">
          <x14:cfRule type="expression" priority="39" stopIfTrue="1" id="{E0CF7B71-5B1F-4090-8007-E1D834A09EED}">
            <xm:f>Report_DCF!$B$4="M USD"</xm:f>
            <x14:dxf>
              <numFmt numFmtId="189" formatCode="#,##0,,_);\(#,##0,,\);&quot; - &quot;;@_)"/>
            </x14:dxf>
          </x14:cfRule>
          <xm:sqref>I29</xm:sqref>
        </x14:conditionalFormatting>
        <x14:conditionalFormatting xmlns:xm="http://schemas.microsoft.com/office/excel/2006/main">
          <x14:cfRule type="expression" priority="38" stopIfTrue="1" id="{28A7595B-9736-4EA5-B1A5-85A3EA127139}">
            <xm:f>Report_DCF!$B$4="M USD"</xm:f>
            <x14:dxf>
              <numFmt numFmtId="189" formatCode="#,##0,,_);\(#,##0,,\);&quot; - &quot;;@_)"/>
            </x14:dxf>
          </x14:cfRule>
          <xm:sqref>J29</xm:sqref>
        </x14:conditionalFormatting>
        <x14:conditionalFormatting xmlns:xm="http://schemas.microsoft.com/office/excel/2006/main">
          <x14:cfRule type="expression" priority="37" stopIfTrue="1" id="{E52B3435-AD29-41A1-AB8D-78E02D03D5DA}">
            <xm:f>Report_DCF!$B$4="M USD"</xm:f>
            <x14:dxf>
              <numFmt numFmtId="189" formatCode="#,##0,,_);\(#,##0,,\);&quot; - &quot;;@_)"/>
            </x14:dxf>
          </x14:cfRule>
          <xm:sqref>K29</xm:sqref>
        </x14:conditionalFormatting>
        <x14:conditionalFormatting xmlns:xm="http://schemas.microsoft.com/office/excel/2006/main">
          <x14:cfRule type="expression" priority="36" stopIfTrue="1" id="{1AF6E3D8-CBCE-4529-B41B-A93CD5A2238F}">
            <xm:f>Report_DCF!$B$4="M USD"</xm:f>
            <x14:dxf>
              <numFmt numFmtId="189" formatCode="#,##0,,_);\(#,##0,,\);&quot; - &quot;;@_)"/>
            </x14:dxf>
          </x14:cfRule>
          <xm:sqref>F30</xm:sqref>
        </x14:conditionalFormatting>
        <x14:conditionalFormatting xmlns:xm="http://schemas.microsoft.com/office/excel/2006/main">
          <x14:cfRule type="expression" priority="35" stopIfTrue="1" id="{304E2F04-F4F3-4F89-BC3D-33F97BAB90EE}">
            <xm:f>Report_DCF!$B$4="M USD"</xm:f>
            <x14:dxf>
              <numFmt numFmtId="189" formatCode="#,##0,,_);\(#,##0,,\);&quot; - &quot;;@_)"/>
            </x14:dxf>
          </x14:cfRule>
          <xm:sqref>G30</xm:sqref>
        </x14:conditionalFormatting>
        <x14:conditionalFormatting xmlns:xm="http://schemas.microsoft.com/office/excel/2006/main">
          <x14:cfRule type="expression" priority="34" stopIfTrue="1" id="{C1621CB7-90BE-4A9D-8C6C-8E7F89411866}">
            <xm:f>Report_DCF!$B$4="M USD"</xm:f>
            <x14:dxf>
              <numFmt numFmtId="189" formatCode="#,##0,,_);\(#,##0,,\);&quot; - &quot;;@_)"/>
            </x14:dxf>
          </x14:cfRule>
          <xm:sqref>H30</xm:sqref>
        </x14:conditionalFormatting>
        <x14:conditionalFormatting xmlns:xm="http://schemas.microsoft.com/office/excel/2006/main">
          <x14:cfRule type="expression" priority="33" stopIfTrue="1" id="{458274A2-B7F1-4401-A29C-1389D54852AF}">
            <xm:f>Report_DCF!$B$4="M USD"</xm:f>
            <x14:dxf>
              <numFmt numFmtId="189" formatCode="#,##0,,_);\(#,##0,,\);&quot; - &quot;;@_)"/>
            </x14:dxf>
          </x14:cfRule>
          <xm:sqref>I30</xm:sqref>
        </x14:conditionalFormatting>
        <x14:conditionalFormatting xmlns:xm="http://schemas.microsoft.com/office/excel/2006/main">
          <x14:cfRule type="expression" priority="32" stopIfTrue="1" id="{D3BB880C-3A54-4316-8E9D-D9EDBAF9E3D1}">
            <xm:f>Report_DCF!$B$4="M USD"</xm:f>
            <x14:dxf>
              <numFmt numFmtId="189" formatCode="#,##0,,_);\(#,##0,,\);&quot; - &quot;;@_)"/>
            </x14:dxf>
          </x14:cfRule>
          <xm:sqref>J30</xm:sqref>
        </x14:conditionalFormatting>
        <x14:conditionalFormatting xmlns:xm="http://schemas.microsoft.com/office/excel/2006/main">
          <x14:cfRule type="expression" priority="31" stopIfTrue="1" id="{B56CE8F3-610C-403B-B094-E38A6B0BA4C0}">
            <xm:f>Report_DCF!$B$4="M USD"</xm:f>
            <x14:dxf>
              <numFmt numFmtId="189" formatCode="#,##0,,_);\(#,##0,,\);&quot; - &quot;;@_)"/>
            </x14:dxf>
          </x14:cfRule>
          <xm:sqref>K30</xm:sqref>
        </x14:conditionalFormatting>
        <x14:conditionalFormatting xmlns:xm="http://schemas.microsoft.com/office/excel/2006/main">
          <x14:cfRule type="expression" priority="30" stopIfTrue="1" id="{FCEAACF0-57B1-4033-A034-F6DD7846C23F}">
            <xm:f>Report_DCF!$B$4="M USD"</xm:f>
            <x14:dxf>
              <numFmt numFmtId="189" formatCode="#,##0,,_);\(#,##0,,\);&quot; - &quot;;@_)"/>
            </x14:dxf>
          </x14:cfRule>
          <xm:sqref>F31</xm:sqref>
        </x14:conditionalFormatting>
        <x14:conditionalFormatting xmlns:xm="http://schemas.microsoft.com/office/excel/2006/main">
          <x14:cfRule type="expression" priority="29" stopIfTrue="1" id="{6615E1B0-C657-402A-ACA2-BF3D8114D291}">
            <xm:f>Report_DCF!$B$4="M USD"</xm:f>
            <x14:dxf>
              <numFmt numFmtId="189" formatCode="#,##0,,_);\(#,##0,,\);&quot; - &quot;;@_)"/>
            </x14:dxf>
          </x14:cfRule>
          <xm:sqref>G31</xm:sqref>
        </x14:conditionalFormatting>
        <x14:conditionalFormatting xmlns:xm="http://schemas.microsoft.com/office/excel/2006/main">
          <x14:cfRule type="expression" priority="28" stopIfTrue="1" id="{64F38BA0-BE03-435E-B2D4-C4BCEA7B9161}">
            <xm:f>Report_DCF!$B$4="M USD"</xm:f>
            <x14:dxf>
              <numFmt numFmtId="189" formatCode="#,##0,,_);\(#,##0,,\);&quot; - &quot;;@_)"/>
            </x14:dxf>
          </x14:cfRule>
          <xm:sqref>H31</xm:sqref>
        </x14:conditionalFormatting>
        <x14:conditionalFormatting xmlns:xm="http://schemas.microsoft.com/office/excel/2006/main">
          <x14:cfRule type="expression" priority="27" stopIfTrue="1" id="{D3E037F7-CCC3-475D-B548-3671A0CC6A90}">
            <xm:f>Report_DCF!$B$4="M USD"</xm:f>
            <x14:dxf>
              <numFmt numFmtId="189" formatCode="#,##0,,_);\(#,##0,,\);&quot; - &quot;;@_)"/>
            </x14:dxf>
          </x14:cfRule>
          <xm:sqref>I31</xm:sqref>
        </x14:conditionalFormatting>
        <x14:conditionalFormatting xmlns:xm="http://schemas.microsoft.com/office/excel/2006/main">
          <x14:cfRule type="expression" priority="26" stopIfTrue="1" id="{9CC7EDA5-C3DB-4ED5-ABF6-FD55261A1A1A}">
            <xm:f>Report_DCF!$B$4="M USD"</xm:f>
            <x14:dxf>
              <numFmt numFmtId="189" formatCode="#,##0,,_);\(#,##0,,\);&quot; - &quot;;@_)"/>
            </x14:dxf>
          </x14:cfRule>
          <xm:sqref>J31</xm:sqref>
        </x14:conditionalFormatting>
        <x14:conditionalFormatting xmlns:xm="http://schemas.microsoft.com/office/excel/2006/main">
          <x14:cfRule type="expression" priority="25" stopIfTrue="1" id="{95E3225F-9099-48BF-8A7D-3AF0CD257807}">
            <xm:f>Report_DCF!$B$4="M USD"</xm:f>
            <x14:dxf>
              <numFmt numFmtId="189" formatCode="#,##0,,_);\(#,##0,,\);&quot; - &quot;;@_)"/>
            </x14:dxf>
          </x14:cfRule>
          <xm:sqref>K31</xm:sqref>
        </x14:conditionalFormatting>
        <x14:conditionalFormatting xmlns:xm="http://schemas.microsoft.com/office/excel/2006/main">
          <x14:cfRule type="expression" priority="24" stopIfTrue="1" id="{1DE2EB1F-9484-4E47-AD5B-55CFB1914C72}">
            <xm:f>Report_DCF!$B$4="M USD"</xm:f>
            <x14:dxf>
              <numFmt numFmtId="189" formatCode="#,##0,,_);\(#,##0,,\);&quot; - &quot;;@_)"/>
            </x14:dxf>
          </x14:cfRule>
          <xm:sqref>F32</xm:sqref>
        </x14:conditionalFormatting>
        <x14:conditionalFormatting xmlns:xm="http://schemas.microsoft.com/office/excel/2006/main">
          <x14:cfRule type="expression" priority="23" stopIfTrue="1" id="{FF06F17F-0C3E-4358-962F-343EFFA82476}">
            <xm:f>Report_DCF!$B$4="M USD"</xm:f>
            <x14:dxf>
              <numFmt numFmtId="189" formatCode="#,##0,,_);\(#,##0,,\);&quot; - &quot;;@_)"/>
            </x14:dxf>
          </x14:cfRule>
          <xm:sqref>G32</xm:sqref>
        </x14:conditionalFormatting>
        <x14:conditionalFormatting xmlns:xm="http://schemas.microsoft.com/office/excel/2006/main">
          <x14:cfRule type="expression" priority="22" stopIfTrue="1" id="{8D71A124-F078-4838-A183-565C6C64CDEC}">
            <xm:f>Report_DCF!$B$4="M USD"</xm:f>
            <x14:dxf>
              <numFmt numFmtId="189" formatCode="#,##0,,_);\(#,##0,,\);&quot; - &quot;;@_)"/>
            </x14:dxf>
          </x14:cfRule>
          <xm:sqref>H32</xm:sqref>
        </x14:conditionalFormatting>
        <x14:conditionalFormatting xmlns:xm="http://schemas.microsoft.com/office/excel/2006/main">
          <x14:cfRule type="expression" priority="21" stopIfTrue="1" id="{185834F4-0293-4E73-9FE6-0DCAC800A0BB}">
            <xm:f>Report_DCF!$B$4="M USD"</xm:f>
            <x14:dxf>
              <numFmt numFmtId="189" formatCode="#,##0,,_);\(#,##0,,\);&quot; - &quot;;@_)"/>
            </x14:dxf>
          </x14:cfRule>
          <xm:sqref>I32</xm:sqref>
        </x14:conditionalFormatting>
        <x14:conditionalFormatting xmlns:xm="http://schemas.microsoft.com/office/excel/2006/main">
          <x14:cfRule type="expression" priority="20" stopIfTrue="1" id="{0FA652FE-41BF-442B-B5B7-25858435C3AE}">
            <xm:f>Report_DCF!$B$4="M USD"</xm:f>
            <x14:dxf>
              <numFmt numFmtId="189" formatCode="#,##0,,_);\(#,##0,,\);&quot; - &quot;;@_)"/>
            </x14:dxf>
          </x14:cfRule>
          <xm:sqref>J32</xm:sqref>
        </x14:conditionalFormatting>
        <x14:conditionalFormatting xmlns:xm="http://schemas.microsoft.com/office/excel/2006/main">
          <x14:cfRule type="expression" priority="19" stopIfTrue="1" id="{E4960077-3316-4945-95D7-0AD55C472B42}">
            <xm:f>Report_DCF!$B$4="M USD"</xm:f>
            <x14:dxf>
              <numFmt numFmtId="189" formatCode="#,##0,,_);\(#,##0,,\);&quot; - &quot;;@_)"/>
            </x14:dxf>
          </x14:cfRule>
          <xm:sqref>K32</xm:sqref>
        </x14:conditionalFormatting>
        <x14:conditionalFormatting xmlns:xm="http://schemas.microsoft.com/office/excel/2006/main">
          <x14:cfRule type="expression" priority="18" stopIfTrue="1" id="{9A6310BE-4882-4F1B-86CD-7696D08C4789}">
            <xm:f>Report_DCF!$B$4="M USD"</xm:f>
            <x14:dxf>
              <numFmt numFmtId="189" formatCode="#,##0,,_);\(#,##0,,\);&quot; - &quot;;@_)"/>
            </x14:dxf>
          </x14:cfRule>
          <xm:sqref>F33</xm:sqref>
        </x14:conditionalFormatting>
        <x14:conditionalFormatting xmlns:xm="http://schemas.microsoft.com/office/excel/2006/main">
          <x14:cfRule type="expression" priority="17" stopIfTrue="1" id="{1843E640-CF06-4175-B044-822E981792E1}">
            <xm:f>Report_DCF!$B$4="M USD"</xm:f>
            <x14:dxf>
              <numFmt numFmtId="189" formatCode="#,##0,,_);\(#,##0,,\);&quot; - &quot;;@_)"/>
            </x14:dxf>
          </x14:cfRule>
          <xm:sqref>G33</xm:sqref>
        </x14:conditionalFormatting>
        <x14:conditionalFormatting xmlns:xm="http://schemas.microsoft.com/office/excel/2006/main">
          <x14:cfRule type="expression" priority="16" stopIfTrue="1" id="{BD1E14CA-B37E-4D55-85C0-F68DC7FD967C}">
            <xm:f>Report_DCF!$B$4="M USD"</xm:f>
            <x14:dxf>
              <numFmt numFmtId="189" formatCode="#,##0,,_);\(#,##0,,\);&quot; - &quot;;@_)"/>
            </x14:dxf>
          </x14:cfRule>
          <xm:sqref>H33</xm:sqref>
        </x14:conditionalFormatting>
        <x14:conditionalFormatting xmlns:xm="http://schemas.microsoft.com/office/excel/2006/main">
          <x14:cfRule type="expression" priority="15" stopIfTrue="1" id="{57AC6745-BD84-4A03-9EEC-0DCCBD69C894}">
            <xm:f>Report_DCF!$B$4="M USD"</xm:f>
            <x14:dxf>
              <numFmt numFmtId="189" formatCode="#,##0,,_);\(#,##0,,\);&quot; - &quot;;@_)"/>
            </x14:dxf>
          </x14:cfRule>
          <xm:sqref>I33</xm:sqref>
        </x14:conditionalFormatting>
        <x14:conditionalFormatting xmlns:xm="http://schemas.microsoft.com/office/excel/2006/main">
          <x14:cfRule type="expression" priority="14" stopIfTrue="1" id="{F02D1F5B-18E9-4E5B-AA0B-86573EFA280C}">
            <xm:f>Report_DCF!$B$4="M USD"</xm:f>
            <x14:dxf>
              <numFmt numFmtId="189" formatCode="#,##0,,_);\(#,##0,,\);&quot; - &quot;;@_)"/>
            </x14:dxf>
          </x14:cfRule>
          <xm:sqref>J33</xm:sqref>
        </x14:conditionalFormatting>
        <x14:conditionalFormatting xmlns:xm="http://schemas.microsoft.com/office/excel/2006/main">
          <x14:cfRule type="expression" priority="13" stopIfTrue="1" id="{C90459C2-DA7A-452C-808E-A05DB33A4064}">
            <xm:f>Report_DCF!$B$4="M USD"</xm:f>
            <x14:dxf>
              <numFmt numFmtId="189" formatCode="#,##0,,_);\(#,##0,,\);&quot; - &quot;;@_)"/>
            </x14:dxf>
          </x14:cfRule>
          <xm:sqref>K33</xm:sqref>
        </x14:conditionalFormatting>
        <x14:conditionalFormatting xmlns:xm="http://schemas.microsoft.com/office/excel/2006/main">
          <x14:cfRule type="expression" priority="12" stopIfTrue="1" id="{FBA9D77B-4BF7-4A84-A9BD-DE1FE729E6EC}">
            <xm:f>Report_DCF!$B$4="M USD"</xm:f>
            <x14:dxf>
              <numFmt numFmtId="189" formatCode="#,##0,,_);\(#,##0,,\);&quot; - &quot;;@_)"/>
            </x14:dxf>
          </x14:cfRule>
          <xm:sqref>F34</xm:sqref>
        </x14:conditionalFormatting>
        <x14:conditionalFormatting xmlns:xm="http://schemas.microsoft.com/office/excel/2006/main">
          <x14:cfRule type="expression" priority="11" stopIfTrue="1" id="{21F3469C-CD4E-4532-8110-B14DDE89C80D}">
            <xm:f>Report_DCF!$B$4="M USD"</xm:f>
            <x14:dxf>
              <numFmt numFmtId="189" formatCode="#,##0,,_);\(#,##0,,\);&quot; - &quot;;@_)"/>
            </x14:dxf>
          </x14:cfRule>
          <xm:sqref>G34</xm:sqref>
        </x14:conditionalFormatting>
        <x14:conditionalFormatting xmlns:xm="http://schemas.microsoft.com/office/excel/2006/main">
          <x14:cfRule type="expression" priority="10" stopIfTrue="1" id="{C09DFD10-7315-4220-9127-AA7A02FF3805}">
            <xm:f>Report_DCF!$B$4="M USD"</xm:f>
            <x14:dxf>
              <numFmt numFmtId="189" formatCode="#,##0,,_);\(#,##0,,\);&quot; - &quot;;@_)"/>
            </x14:dxf>
          </x14:cfRule>
          <xm:sqref>H34</xm:sqref>
        </x14:conditionalFormatting>
        <x14:conditionalFormatting xmlns:xm="http://schemas.microsoft.com/office/excel/2006/main">
          <x14:cfRule type="expression" priority="9" stopIfTrue="1" id="{500231DC-1070-4A5B-9678-CA2C04AB6872}">
            <xm:f>Report_DCF!$B$4="M USD"</xm:f>
            <x14:dxf>
              <numFmt numFmtId="189" formatCode="#,##0,,_);\(#,##0,,\);&quot; - &quot;;@_)"/>
            </x14:dxf>
          </x14:cfRule>
          <xm:sqref>I34</xm:sqref>
        </x14:conditionalFormatting>
        <x14:conditionalFormatting xmlns:xm="http://schemas.microsoft.com/office/excel/2006/main">
          <x14:cfRule type="expression" priority="8" stopIfTrue="1" id="{A601B37A-01EA-48B2-96C0-AE40739802DC}">
            <xm:f>Report_DCF!$B$4="M USD"</xm:f>
            <x14:dxf>
              <numFmt numFmtId="189" formatCode="#,##0,,_);\(#,##0,,\);&quot; - &quot;;@_)"/>
            </x14:dxf>
          </x14:cfRule>
          <xm:sqref>J34</xm:sqref>
        </x14:conditionalFormatting>
        <x14:conditionalFormatting xmlns:xm="http://schemas.microsoft.com/office/excel/2006/main">
          <x14:cfRule type="expression" priority="7" stopIfTrue="1" id="{41D85E36-D58C-4346-AD54-3D2B60C0CB8B}">
            <xm:f>Report_DCF!$B$4="M USD"</xm:f>
            <x14:dxf>
              <numFmt numFmtId="189" formatCode="#,##0,,_);\(#,##0,,\);&quot; - &quot;;@_)"/>
            </x14:dxf>
          </x14:cfRule>
          <xm:sqref>K34</xm:sqref>
        </x14:conditionalFormatting>
        <x14:conditionalFormatting xmlns:xm="http://schemas.microsoft.com/office/excel/2006/main">
          <x14:cfRule type="expression" priority="6" stopIfTrue="1" id="{40BC7EE5-521D-4265-AB01-0EE3F0C68C90}">
            <xm:f>Report_DCF!$B$4="M USD"</xm:f>
            <x14:dxf>
              <numFmt numFmtId="189" formatCode="#,##0,,_);\(#,##0,,\);&quot; - &quot;;@_)"/>
            </x14:dxf>
          </x14:cfRule>
          <xm:sqref>F35</xm:sqref>
        </x14:conditionalFormatting>
        <x14:conditionalFormatting xmlns:xm="http://schemas.microsoft.com/office/excel/2006/main">
          <x14:cfRule type="expression" priority="5" stopIfTrue="1" id="{E3B2BDC7-3C76-4247-9310-829546AAAEC9}">
            <xm:f>Report_DCF!$B$4="M USD"</xm:f>
            <x14:dxf>
              <numFmt numFmtId="189" formatCode="#,##0,,_);\(#,##0,,\);&quot; - &quot;;@_)"/>
            </x14:dxf>
          </x14:cfRule>
          <xm:sqref>G35</xm:sqref>
        </x14:conditionalFormatting>
        <x14:conditionalFormatting xmlns:xm="http://schemas.microsoft.com/office/excel/2006/main">
          <x14:cfRule type="expression" priority="4" stopIfTrue="1" id="{088D6E18-2139-4166-8E96-A59110486902}">
            <xm:f>Report_DCF!$B$4="M USD"</xm:f>
            <x14:dxf>
              <numFmt numFmtId="189" formatCode="#,##0,,_);\(#,##0,,\);&quot; - &quot;;@_)"/>
            </x14:dxf>
          </x14:cfRule>
          <xm:sqref>H35</xm:sqref>
        </x14:conditionalFormatting>
        <x14:conditionalFormatting xmlns:xm="http://schemas.microsoft.com/office/excel/2006/main">
          <x14:cfRule type="expression" priority="3" stopIfTrue="1" id="{E0D258CD-8801-496C-AE00-D25B51F311CA}">
            <xm:f>Report_DCF!$B$4="M USD"</xm:f>
            <x14:dxf>
              <numFmt numFmtId="189" formatCode="#,##0,,_);\(#,##0,,\);&quot; - &quot;;@_)"/>
            </x14:dxf>
          </x14:cfRule>
          <xm:sqref>I35</xm:sqref>
        </x14:conditionalFormatting>
        <x14:conditionalFormatting xmlns:xm="http://schemas.microsoft.com/office/excel/2006/main">
          <x14:cfRule type="expression" priority="2" stopIfTrue="1" id="{D030B423-09CA-4AF0-801E-DCFFAD9DF1EC}">
            <xm:f>Report_DCF!$B$4="M USD"</xm:f>
            <x14:dxf>
              <numFmt numFmtId="189" formatCode="#,##0,,_);\(#,##0,,\);&quot; - &quot;;@_)"/>
            </x14:dxf>
          </x14:cfRule>
          <xm:sqref>J35</xm:sqref>
        </x14:conditionalFormatting>
        <x14:conditionalFormatting xmlns:xm="http://schemas.microsoft.com/office/excel/2006/main">
          <x14:cfRule type="expression" priority="1" stopIfTrue="1" id="{D17153AE-3CA2-484F-89D8-4064AADB5EF3}">
            <xm:f>Report_DCF!$B$4="M USD"</xm:f>
            <x14:dxf>
              <numFmt numFmtId="189" formatCode="#,##0,,_);\(#,##0,,\);&quot; - &quot;;@_)"/>
            </x14:dxf>
          </x14:cfRule>
          <xm:sqref>K35</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DDE1F-FA3B-4237-8651-276912A7E4FB}">
  <sheetPr>
    <tabColor rgb="FF323232"/>
    <pageSetUpPr fitToPage="1"/>
  </sheetPr>
  <dimension ref="A1:J28"/>
  <sheetViews>
    <sheetView showGridLines="0" zoomScaleNormal="100" workbookViewId="0">
      <pane ySplit="1" topLeftCell="A2" activePane="bottomLeft" state="frozen"/>
      <selection pane="bottomLeft"/>
    </sheetView>
  </sheetViews>
  <sheetFormatPr defaultColWidth="14.125" defaultRowHeight="14.25" customHeight="1" x14ac:dyDescent="0.3"/>
  <cols>
    <col min="1" max="1" width="14.125" style="5"/>
    <col min="2" max="5" width="14.125" style="4"/>
    <col min="6" max="16384" width="14.125" style="5"/>
  </cols>
  <sheetData>
    <row r="1" spans="1:10" s="1" customFormat="1" ht="14.25" customHeight="1" x14ac:dyDescent="0.3">
      <c r="A1" s="36" t="s">
        <v>159</v>
      </c>
      <c r="B1" s="2"/>
      <c r="C1" s="2"/>
      <c r="D1" s="2"/>
      <c r="E1" s="2"/>
    </row>
    <row r="2" spans="1:10" ht="14.25" customHeight="1" x14ac:dyDescent="0.3">
      <c r="A2" s="3" t="s">
        <v>160</v>
      </c>
    </row>
    <row r="3" spans="1:10" ht="14.25" customHeight="1" x14ac:dyDescent="0.3">
      <c r="A3" s="3"/>
      <c r="H3" s="6"/>
    </row>
    <row r="4" spans="1:10" ht="14.25" customHeight="1" x14ac:dyDescent="0.3">
      <c r="A4" s="7" t="s">
        <v>70</v>
      </c>
      <c r="B4" s="7" t="s">
        <v>71</v>
      </c>
      <c r="C4" s="7" t="s">
        <v>72</v>
      </c>
      <c r="D4" s="7" t="s">
        <v>73</v>
      </c>
      <c r="E4" s="7" t="s">
        <v>74</v>
      </c>
      <c r="F4" s="34">
        <v>2023</v>
      </c>
      <c r="G4" s="34">
        <v>2024</v>
      </c>
      <c r="H4" s="33">
        <v>45838</v>
      </c>
      <c r="I4" s="7" t="s">
        <v>32</v>
      </c>
      <c r="J4" s="7" t="s">
        <v>75</v>
      </c>
    </row>
    <row r="5" spans="1:10" ht="14.25" customHeight="1" x14ac:dyDescent="0.3">
      <c r="A5" s="29" t="s">
        <v>76</v>
      </c>
      <c r="B5" s="29" t="s">
        <v>77</v>
      </c>
      <c r="C5" s="29" t="s">
        <v>78</v>
      </c>
      <c r="D5" s="29" t="s">
        <v>79</v>
      </c>
      <c r="E5" s="29" t="s">
        <v>79</v>
      </c>
      <c r="F5" s="35">
        <f>BS!F5+BS_A!F5</f>
        <v>6917692</v>
      </c>
      <c r="G5" s="35">
        <f>BS!G5+BS_A!G5</f>
        <v>6093467</v>
      </c>
      <c r="H5" s="35">
        <f>BS!H5+BS_A!H5</f>
        <v>8179986</v>
      </c>
      <c r="I5" s="31" t="s">
        <v>0</v>
      </c>
      <c r="J5" s="32"/>
    </row>
    <row r="6" spans="1:10" ht="14.25" customHeight="1" x14ac:dyDescent="0.3">
      <c r="A6" s="29" t="s">
        <v>76</v>
      </c>
      <c r="B6" s="29" t="s">
        <v>77</v>
      </c>
      <c r="C6" s="29" t="s">
        <v>78</v>
      </c>
      <c r="D6" s="29" t="s">
        <v>80</v>
      </c>
      <c r="E6" s="29" t="s">
        <v>80</v>
      </c>
      <c r="F6" s="35">
        <f>BS!F6+BS_A!F6</f>
        <v>19199229</v>
      </c>
      <c r="G6" s="35">
        <f>BS!G6+BS_A!G6</f>
        <v>26833964</v>
      </c>
      <c r="H6" s="35">
        <f>BS!H6+BS_A!H6</f>
        <v>20012390</v>
      </c>
      <c r="I6" s="31" t="s">
        <v>1</v>
      </c>
      <c r="J6" s="32"/>
    </row>
    <row r="7" spans="1:10" ht="14.25" customHeight="1" x14ac:dyDescent="0.3">
      <c r="A7" s="29" t="s">
        <v>76</v>
      </c>
      <c r="B7" s="29" t="s">
        <v>77</v>
      </c>
      <c r="C7" s="29" t="s">
        <v>78</v>
      </c>
      <c r="D7" s="29" t="s">
        <v>81</v>
      </c>
      <c r="E7" s="29" t="s">
        <v>81</v>
      </c>
      <c r="F7" s="35">
        <f>BS!F7+BS_A!F7</f>
        <v>11000</v>
      </c>
      <c r="G7" s="35">
        <f>BS!G7+BS_A!G7</f>
        <v>0</v>
      </c>
      <c r="H7" s="35">
        <f>BS!H7+BS_A!H7</f>
        <v>0</v>
      </c>
      <c r="I7" s="31" t="s">
        <v>2</v>
      </c>
      <c r="J7" s="32"/>
    </row>
    <row r="8" spans="1:10" ht="14.25" customHeight="1" x14ac:dyDescent="0.3">
      <c r="A8" s="29" t="s">
        <v>76</v>
      </c>
      <c r="B8" s="29" t="s">
        <v>77</v>
      </c>
      <c r="C8" s="29" t="s">
        <v>78</v>
      </c>
      <c r="D8" s="29" t="s">
        <v>82</v>
      </c>
      <c r="E8" s="29" t="s">
        <v>82</v>
      </c>
      <c r="F8" s="35">
        <f>BS!F8+BS_A!F8</f>
        <v>0</v>
      </c>
      <c r="G8" s="35">
        <f>BS!G8+BS_A!G8</f>
        <v>0</v>
      </c>
      <c r="H8" s="35">
        <f>BS!H8+BS_A!H8</f>
        <v>175208</v>
      </c>
      <c r="I8" s="31" t="s">
        <v>2</v>
      </c>
      <c r="J8" s="32"/>
    </row>
    <row r="9" spans="1:10" ht="14.25" customHeight="1" x14ac:dyDescent="0.3">
      <c r="A9" s="29" t="s">
        <v>76</v>
      </c>
      <c r="B9" s="29" t="s">
        <v>77</v>
      </c>
      <c r="C9" s="29" t="s">
        <v>78</v>
      </c>
      <c r="D9" s="29" t="s">
        <v>83</v>
      </c>
      <c r="E9" s="29" t="s">
        <v>83</v>
      </c>
      <c r="F9" s="35">
        <f>BS!F9+BS_A!F9</f>
        <v>0</v>
      </c>
      <c r="G9" s="35">
        <f>BS!G9+BS_A!G9</f>
        <v>0</v>
      </c>
      <c r="H9" s="35">
        <f>BS!H9+BS_A!H9</f>
        <v>8000000</v>
      </c>
      <c r="I9" s="31" t="s">
        <v>0</v>
      </c>
      <c r="J9" s="32"/>
    </row>
    <row r="10" spans="1:10" ht="14.25" customHeight="1" x14ac:dyDescent="0.3">
      <c r="A10" s="29" t="s">
        <v>76</v>
      </c>
      <c r="B10" s="29" t="s">
        <v>77</v>
      </c>
      <c r="C10" s="29" t="s">
        <v>78</v>
      </c>
      <c r="D10" s="29" t="s">
        <v>84</v>
      </c>
      <c r="E10" s="29" t="s">
        <v>84</v>
      </c>
      <c r="F10" s="35">
        <f>BS!F10+BS_A!F10</f>
        <v>0</v>
      </c>
      <c r="G10" s="35">
        <f>BS!G10+BS_A!G10</f>
        <v>0</v>
      </c>
      <c r="H10" s="35">
        <f>BS!H10+BS_A!H10</f>
        <v>10000000</v>
      </c>
      <c r="I10" s="31" t="s">
        <v>0</v>
      </c>
      <c r="J10" s="32"/>
    </row>
    <row r="11" spans="1:10" ht="14.25" customHeight="1" x14ac:dyDescent="0.3">
      <c r="A11" s="29" t="s">
        <v>76</v>
      </c>
      <c r="B11" s="29" t="s">
        <v>77</v>
      </c>
      <c r="C11" s="29" t="s">
        <v>78</v>
      </c>
      <c r="D11" s="29" t="s">
        <v>85</v>
      </c>
      <c r="E11" s="29" t="s">
        <v>85</v>
      </c>
      <c r="F11" s="35">
        <f>BS!F11+BS_A!F11</f>
        <v>5620521</v>
      </c>
      <c r="G11" s="35">
        <f>BS!G11+BS_A!G11</f>
        <v>5704825</v>
      </c>
      <c r="H11" s="35">
        <f>BS!H11+BS_A!H11</f>
        <v>0</v>
      </c>
      <c r="I11" s="31" t="s">
        <v>2</v>
      </c>
      <c r="J11" s="32"/>
    </row>
    <row r="12" spans="1:10" ht="14.25" customHeight="1" x14ac:dyDescent="0.3">
      <c r="A12" s="29" t="s">
        <v>76</v>
      </c>
      <c r="B12" s="29" t="s">
        <v>77</v>
      </c>
      <c r="C12" s="29" t="s">
        <v>112</v>
      </c>
      <c r="D12" s="29" t="s">
        <v>87</v>
      </c>
      <c r="E12" s="29" t="s">
        <v>87</v>
      </c>
      <c r="F12" s="35">
        <f>BS!F12+BS_A!F12</f>
        <v>5640062</v>
      </c>
      <c r="G12" s="35">
        <f>BS!G12+BS_A!G12</f>
        <v>5031332</v>
      </c>
      <c r="H12" s="35">
        <f>BS!H12+BS_A!H12</f>
        <v>2422232</v>
      </c>
      <c r="I12" s="31" t="s">
        <v>1</v>
      </c>
      <c r="J12" s="32"/>
    </row>
    <row r="13" spans="1:10" ht="14.25" customHeight="1" x14ac:dyDescent="0.3">
      <c r="A13" s="29" t="s">
        <v>76</v>
      </c>
      <c r="B13" s="29" t="s">
        <v>77</v>
      </c>
      <c r="C13" s="29" t="s">
        <v>86</v>
      </c>
      <c r="D13" s="29" t="s">
        <v>88</v>
      </c>
      <c r="E13" s="29" t="s">
        <v>88</v>
      </c>
      <c r="F13" s="35">
        <f>BS!F13+BS_A!F13</f>
        <v>17147</v>
      </c>
      <c r="G13" s="35">
        <f>BS!G13+BS_A!G13</f>
        <v>14051</v>
      </c>
      <c r="H13" s="35">
        <f>BS!H13+BS_A!H13</f>
        <v>20563</v>
      </c>
      <c r="I13" s="31" t="s">
        <v>1</v>
      </c>
      <c r="J13" s="32"/>
    </row>
    <row r="14" spans="1:10" ht="14.25" customHeight="1" x14ac:dyDescent="0.3">
      <c r="A14" s="29" t="s">
        <v>76</v>
      </c>
      <c r="B14" s="29" t="s">
        <v>89</v>
      </c>
      <c r="C14" s="29" t="s">
        <v>113</v>
      </c>
      <c r="D14" s="29" t="s">
        <v>90</v>
      </c>
      <c r="E14" s="29" t="s">
        <v>90</v>
      </c>
      <c r="F14" s="35">
        <f>BS!F14+BS_A!F14</f>
        <v>2544067</v>
      </c>
      <c r="G14" s="35">
        <f>BS!G14+BS_A!G14</f>
        <v>2544067</v>
      </c>
      <c r="H14" s="35">
        <f>BS!H14+BS_A!H14</f>
        <v>2544067</v>
      </c>
      <c r="I14" s="31" t="s">
        <v>3</v>
      </c>
      <c r="J14" s="32"/>
    </row>
    <row r="15" spans="1:10" ht="14.25" customHeight="1" x14ac:dyDescent="0.3">
      <c r="A15" s="29" t="s">
        <v>76</v>
      </c>
      <c r="B15" s="29" t="s">
        <v>89</v>
      </c>
      <c r="C15" s="29" t="s">
        <v>113</v>
      </c>
      <c r="D15" s="29" t="s">
        <v>91</v>
      </c>
      <c r="E15" s="29" t="s">
        <v>92</v>
      </c>
      <c r="F15" s="35">
        <f>BS!F15+BS_A!F15</f>
        <v>27174134</v>
      </c>
      <c r="G15" s="35">
        <f>BS!G15+BS_A!G15</f>
        <v>27174134</v>
      </c>
      <c r="H15" s="35">
        <f>BS!H15+BS_A!H15</f>
        <v>27174134</v>
      </c>
      <c r="I15" s="31" t="s">
        <v>3</v>
      </c>
      <c r="J15" s="32"/>
    </row>
    <row r="16" spans="1:10" ht="14.25" customHeight="1" x14ac:dyDescent="0.3">
      <c r="A16" s="29" t="s">
        <v>76</v>
      </c>
      <c r="B16" s="29" t="s">
        <v>89</v>
      </c>
      <c r="C16" s="29" t="s">
        <v>113</v>
      </c>
      <c r="D16" s="29" t="s">
        <v>91</v>
      </c>
      <c r="E16" s="29" t="s">
        <v>93</v>
      </c>
      <c r="F16" s="35">
        <f>BS!F16+BS_A!F16</f>
        <v>-5389028</v>
      </c>
      <c r="G16" s="35">
        <f>BS!G16+BS_A!G16</f>
        <v>-6747734</v>
      </c>
      <c r="H16" s="35">
        <f>BS!H16+BS_A!H16</f>
        <v>-7427088</v>
      </c>
      <c r="I16" s="31" t="s">
        <v>3</v>
      </c>
      <c r="J16" s="32"/>
    </row>
    <row r="17" spans="1:10" ht="14.25" customHeight="1" x14ac:dyDescent="0.3">
      <c r="A17" s="29" t="s">
        <v>76</v>
      </c>
      <c r="B17" s="29" t="s">
        <v>89</v>
      </c>
      <c r="C17" s="29" t="s">
        <v>113</v>
      </c>
      <c r="D17" s="29" t="s">
        <v>94</v>
      </c>
      <c r="E17" s="29" t="s">
        <v>95</v>
      </c>
      <c r="F17" s="35">
        <f>BS!F17+BS_A!F17</f>
        <v>37395794</v>
      </c>
      <c r="G17" s="35">
        <f>BS!G17+BS_A!G17</f>
        <v>37395794</v>
      </c>
      <c r="H17" s="35">
        <f>BS!H17+BS_A!H17</f>
        <v>37395794</v>
      </c>
      <c r="I17" s="31" t="s">
        <v>3</v>
      </c>
      <c r="J17" s="32"/>
    </row>
    <row r="18" spans="1:10" ht="14.25" customHeight="1" x14ac:dyDescent="0.3">
      <c r="A18" s="29" t="s">
        <v>76</v>
      </c>
      <c r="B18" s="29" t="s">
        <v>89</v>
      </c>
      <c r="C18" s="29" t="s">
        <v>113</v>
      </c>
      <c r="D18" s="29" t="s">
        <v>94</v>
      </c>
      <c r="E18" s="29" t="s">
        <v>96</v>
      </c>
      <c r="F18" s="35">
        <f>BS!F18+BS_A!F18</f>
        <v>-7415501</v>
      </c>
      <c r="G18" s="35">
        <f>BS!G18+BS_A!G18</f>
        <v>-9285290</v>
      </c>
      <c r="H18" s="35">
        <f>BS!H18+BS_A!H18</f>
        <v>-10220185</v>
      </c>
      <c r="I18" s="31" t="s">
        <v>3</v>
      </c>
      <c r="J18" s="32"/>
    </row>
    <row r="19" spans="1:10" ht="14.25" customHeight="1" x14ac:dyDescent="0.3">
      <c r="A19" s="29" t="s">
        <v>76</v>
      </c>
      <c r="B19" s="29" t="s">
        <v>89</v>
      </c>
      <c r="C19" s="29" t="s">
        <v>114</v>
      </c>
      <c r="D19" s="29" t="s">
        <v>97</v>
      </c>
      <c r="E19" s="29" t="s">
        <v>97</v>
      </c>
      <c r="F19" s="35">
        <f>BS!F19+BS_A!F19</f>
        <v>3380178</v>
      </c>
      <c r="G19" s="35">
        <f>BS!G19+BS_A!G19</f>
        <v>2979548</v>
      </c>
      <c r="H19" s="35">
        <f>BS!H19+BS_A!H19</f>
        <v>2779233</v>
      </c>
      <c r="I19" s="31" t="s">
        <v>3</v>
      </c>
      <c r="J19" s="32"/>
    </row>
    <row r="20" spans="1:10" ht="14.25" customHeight="1" x14ac:dyDescent="0.3">
      <c r="A20" s="29" t="s">
        <v>76</v>
      </c>
      <c r="B20" s="29" t="s">
        <v>89</v>
      </c>
      <c r="C20" s="29" t="s">
        <v>115</v>
      </c>
      <c r="D20" s="29" t="s">
        <v>98</v>
      </c>
      <c r="E20" s="29" t="s">
        <v>98</v>
      </c>
      <c r="F20" s="35">
        <f>BS!F20+BS_A!F20</f>
        <v>1146200</v>
      </c>
      <c r="G20" s="35">
        <f>BS!G20+BS_A!G20</f>
        <v>1146200</v>
      </c>
      <c r="H20" s="35">
        <f>BS!H20+BS_A!H20</f>
        <v>1146200</v>
      </c>
      <c r="I20" s="31" t="s">
        <v>2</v>
      </c>
      <c r="J20" s="32"/>
    </row>
    <row r="21" spans="1:10" ht="14.25" customHeight="1" x14ac:dyDescent="0.3">
      <c r="A21" s="29" t="s">
        <v>76</v>
      </c>
      <c r="B21" s="29" t="s">
        <v>89</v>
      </c>
      <c r="C21" s="29" t="s">
        <v>115</v>
      </c>
      <c r="D21" s="29" t="s">
        <v>99</v>
      </c>
      <c r="E21" s="29" t="s">
        <v>99</v>
      </c>
      <c r="F21" s="35">
        <f>BS!F21+BS_A!F21</f>
        <v>654158</v>
      </c>
      <c r="G21" s="35">
        <f>BS!G21+BS_A!G21</f>
        <v>527063</v>
      </c>
      <c r="H21" s="35">
        <f>BS!H21+BS_A!H21</f>
        <v>527063</v>
      </c>
      <c r="I21" s="31" t="s">
        <v>2</v>
      </c>
      <c r="J21" s="32"/>
    </row>
    <row r="22" spans="1:10" ht="14.25" customHeight="1" x14ac:dyDescent="0.3">
      <c r="A22" s="29" t="s">
        <v>109</v>
      </c>
      <c r="B22" s="29" t="s">
        <v>101</v>
      </c>
      <c r="C22" s="29" t="s">
        <v>102</v>
      </c>
      <c r="D22" s="29" t="s">
        <v>102</v>
      </c>
      <c r="E22" s="29" t="s">
        <v>102</v>
      </c>
      <c r="F22" s="35">
        <f>BS!F22+BS_A!F22</f>
        <v>452900</v>
      </c>
      <c r="G22" s="35">
        <f>BS!G22+BS_A!G22</f>
        <v>436583</v>
      </c>
      <c r="H22" s="35">
        <f>BS!H22+BS_A!H22</f>
        <v>657908</v>
      </c>
      <c r="I22" s="31" t="s">
        <v>1</v>
      </c>
      <c r="J22" s="32"/>
    </row>
    <row r="23" spans="1:10" ht="14.25" customHeight="1" x14ac:dyDescent="0.3">
      <c r="A23" s="29" t="s">
        <v>109</v>
      </c>
      <c r="B23" s="29" t="s">
        <v>101</v>
      </c>
      <c r="C23" s="29" t="s">
        <v>103</v>
      </c>
      <c r="D23" s="29" t="s">
        <v>103</v>
      </c>
      <c r="E23" s="29" t="s">
        <v>103</v>
      </c>
      <c r="F23" s="35">
        <f>BS!F23+BS_A!F23</f>
        <v>17793</v>
      </c>
      <c r="G23" s="35">
        <f>BS!G23+BS_A!G23</f>
        <v>18672</v>
      </c>
      <c r="H23" s="35">
        <f>BS!H23+BS_A!H23</f>
        <v>20976</v>
      </c>
      <c r="I23" s="31" t="s">
        <v>2</v>
      </c>
      <c r="J23" s="32"/>
    </row>
    <row r="24" spans="1:10" ht="14.25" customHeight="1" x14ac:dyDescent="0.3">
      <c r="A24" s="29" t="s">
        <v>109</v>
      </c>
      <c r="B24" s="29" t="s">
        <v>101</v>
      </c>
      <c r="C24" s="29" t="s">
        <v>104</v>
      </c>
      <c r="D24" s="29" t="s">
        <v>104</v>
      </c>
      <c r="E24" s="29" t="s">
        <v>104</v>
      </c>
      <c r="F24" s="35">
        <f>BS!F24+BS_A!F24</f>
        <v>1599047</v>
      </c>
      <c r="G24" s="35">
        <f>BS!G24+BS_A!G24</f>
        <v>1665678</v>
      </c>
      <c r="H24" s="35">
        <f>BS!H24+BS_A!H24</f>
        <v>1637413</v>
      </c>
      <c r="I24" s="31" t="s">
        <v>2</v>
      </c>
      <c r="J24" s="32"/>
    </row>
    <row r="25" spans="1:10" ht="14.25" customHeight="1" x14ac:dyDescent="0.3">
      <c r="A25" s="29" t="s">
        <v>109</v>
      </c>
      <c r="B25" s="29" t="s">
        <v>101</v>
      </c>
      <c r="C25" s="29" t="s">
        <v>105</v>
      </c>
      <c r="D25" s="29" t="s">
        <v>105</v>
      </c>
      <c r="E25" s="29" t="s">
        <v>105</v>
      </c>
      <c r="F25" s="35">
        <f>BS!F25+BS_A!F25</f>
        <v>6024000</v>
      </c>
      <c r="G25" s="35">
        <f>BS!G25+BS_A!G25</f>
        <v>6024000</v>
      </c>
      <c r="H25" s="35">
        <f>BS!H25+BS_A!H25</f>
        <v>4024000</v>
      </c>
      <c r="I25" s="31" t="s">
        <v>4</v>
      </c>
      <c r="J25" s="32"/>
    </row>
    <row r="26" spans="1:10" ht="14.25" customHeight="1" x14ac:dyDescent="0.3">
      <c r="A26" s="29" t="s">
        <v>109</v>
      </c>
      <c r="B26" s="29" t="s">
        <v>106</v>
      </c>
      <c r="C26" s="29" t="s">
        <v>107</v>
      </c>
      <c r="D26" s="29" t="s">
        <v>107</v>
      </c>
      <c r="E26" s="29" t="s">
        <v>107</v>
      </c>
      <c r="F26" s="35">
        <f>BS!F26+BS_A!F26</f>
        <v>459530</v>
      </c>
      <c r="G26" s="35">
        <f>BS!G26+BS_A!G26</f>
        <v>656179</v>
      </c>
      <c r="H26" s="35">
        <f>BS!H26+BS_A!H26</f>
        <v>656179</v>
      </c>
      <c r="I26" s="31" t="s">
        <v>2</v>
      </c>
      <c r="J26" s="32"/>
    </row>
    <row r="27" spans="1:10" ht="14.25" customHeight="1" x14ac:dyDescent="0.3">
      <c r="A27" s="29" t="s">
        <v>109</v>
      </c>
      <c r="B27" s="29" t="s">
        <v>106</v>
      </c>
      <c r="C27" s="29" t="s">
        <v>108</v>
      </c>
      <c r="D27" s="29" t="s">
        <v>108</v>
      </c>
      <c r="E27" s="29" t="s">
        <v>108</v>
      </c>
      <c r="F27" s="35">
        <f>BS!F27+BS_A!F27</f>
        <v>10000000</v>
      </c>
      <c r="G27" s="35">
        <f>BS!G27+BS_A!G27</f>
        <v>10000000</v>
      </c>
      <c r="H27" s="35">
        <f>BS!H27+BS_A!H27</f>
        <v>10000000</v>
      </c>
      <c r="I27" s="31" t="s">
        <v>4</v>
      </c>
      <c r="J27" s="32"/>
    </row>
    <row r="28" spans="1:10" ht="14.25" customHeight="1" x14ac:dyDescent="0.3">
      <c r="A28" s="29" t="s">
        <v>110</v>
      </c>
      <c r="B28" s="29" t="s">
        <v>161</v>
      </c>
      <c r="C28" s="29" t="s">
        <v>161</v>
      </c>
      <c r="D28" s="29" t="s">
        <v>161</v>
      </c>
      <c r="E28" s="29" t="s">
        <v>161</v>
      </c>
      <c r="F28" s="35">
        <f>BS!F28+BS_A!F28</f>
        <v>78342383</v>
      </c>
      <c r="G28" s="35">
        <f>BS!G28+BS_A!G28</f>
        <v>80610309</v>
      </c>
      <c r="H28" s="35">
        <f>BS!H28+BS_A!H28</f>
        <v>85733121</v>
      </c>
      <c r="I28" s="31" t="s">
        <v>8</v>
      </c>
      <c r="J28" s="32"/>
    </row>
  </sheetData>
  <sheetProtection formatCells="0" formatColumns="0" formatRows="0" insertRows="0" deleteRows="0"/>
  <phoneticPr fontId="1" type="noConversion"/>
  <pageMargins left="0.25" right="0.25" top="0.75" bottom="0.75" header="0.3" footer="0.3"/>
  <pageSetup paperSize="9" scale="44"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120" stopIfTrue="1" id="{355F5B72-DB18-46C5-A976-7162E328833A}">
            <xm:f>Report_DCF!$B$4="M USD"</xm:f>
            <x14:dxf>
              <numFmt numFmtId="189" formatCode="#,##0,,_);\(#,##0,,\);&quot; - &quot;;@_)"/>
            </x14:dxf>
          </x14:cfRule>
          <xm:sqref>F5</xm:sqref>
        </x14:conditionalFormatting>
        <x14:conditionalFormatting xmlns:xm="http://schemas.microsoft.com/office/excel/2006/main">
          <x14:cfRule type="expression" priority="119" stopIfTrue="1" id="{59BA7EA7-0A77-4EAF-AA00-5274A7154498}">
            <xm:f>Report_DCF!$B$4="M USD"</xm:f>
            <x14:dxf>
              <numFmt numFmtId="189" formatCode="#,##0,,_);\(#,##0,,\);&quot; - &quot;;@_)"/>
            </x14:dxf>
          </x14:cfRule>
          <xm:sqref>G5</xm:sqref>
        </x14:conditionalFormatting>
        <x14:conditionalFormatting xmlns:xm="http://schemas.microsoft.com/office/excel/2006/main">
          <x14:cfRule type="expression" priority="118" stopIfTrue="1" id="{C502E3BE-3FB3-43DD-8773-5C9CC353267C}">
            <xm:f>Report_DCF!$B$4="M USD"</xm:f>
            <x14:dxf>
              <numFmt numFmtId="189" formatCode="#,##0,,_);\(#,##0,,\);&quot; - &quot;;@_)"/>
            </x14:dxf>
          </x14:cfRule>
          <xm:sqref>H5</xm:sqref>
        </x14:conditionalFormatting>
        <x14:conditionalFormatting xmlns:xm="http://schemas.microsoft.com/office/excel/2006/main">
          <x14:cfRule type="expression" priority="117" stopIfTrue="1" id="{A100DC35-CE68-4EE2-A877-C02E821CCC11}">
            <xm:f>Report_DCF!$B$4="M USD"</xm:f>
            <x14:dxf>
              <numFmt numFmtId="189" formatCode="#,##0,,_);\(#,##0,,\);&quot; - &quot;;@_)"/>
            </x14:dxf>
          </x14:cfRule>
          <xm:sqref>I5</xm:sqref>
        </x14:conditionalFormatting>
        <x14:conditionalFormatting xmlns:xm="http://schemas.microsoft.com/office/excel/2006/main">
          <x14:cfRule type="expression" priority="116" stopIfTrue="1" id="{C4266164-AABD-4C75-A31F-E54BF84684A6}">
            <xm:f>Report_DCF!$B$4="M USD"</xm:f>
            <x14:dxf>
              <numFmt numFmtId="189" formatCode="#,##0,,_);\(#,##0,,\);&quot; - &quot;;@_)"/>
            </x14:dxf>
          </x14:cfRule>
          <xm:sqref>J5</xm:sqref>
        </x14:conditionalFormatting>
        <x14:conditionalFormatting xmlns:xm="http://schemas.microsoft.com/office/excel/2006/main">
          <x14:cfRule type="expression" priority="115" stopIfTrue="1" id="{75F6DA03-C3AF-4A5B-9592-0954E23E1D02}">
            <xm:f>Report_DCF!$B$4="M USD"</xm:f>
            <x14:dxf>
              <numFmt numFmtId="189" formatCode="#,##0,,_);\(#,##0,,\);&quot; - &quot;;@_)"/>
            </x14:dxf>
          </x14:cfRule>
          <xm:sqref>F6</xm:sqref>
        </x14:conditionalFormatting>
        <x14:conditionalFormatting xmlns:xm="http://schemas.microsoft.com/office/excel/2006/main">
          <x14:cfRule type="expression" priority="114" stopIfTrue="1" id="{D26EFC13-DAB4-4770-A833-31DB4484E852}">
            <xm:f>Report_DCF!$B$4="M USD"</xm:f>
            <x14:dxf>
              <numFmt numFmtId="189" formatCode="#,##0,,_);\(#,##0,,\);&quot; - &quot;;@_)"/>
            </x14:dxf>
          </x14:cfRule>
          <xm:sqref>G6</xm:sqref>
        </x14:conditionalFormatting>
        <x14:conditionalFormatting xmlns:xm="http://schemas.microsoft.com/office/excel/2006/main">
          <x14:cfRule type="expression" priority="113" stopIfTrue="1" id="{4E4F8C6B-6103-4A82-BB29-F08C00FC36E4}">
            <xm:f>Report_DCF!$B$4="M USD"</xm:f>
            <x14:dxf>
              <numFmt numFmtId="189" formatCode="#,##0,,_);\(#,##0,,\);&quot; - &quot;;@_)"/>
            </x14:dxf>
          </x14:cfRule>
          <xm:sqref>H6</xm:sqref>
        </x14:conditionalFormatting>
        <x14:conditionalFormatting xmlns:xm="http://schemas.microsoft.com/office/excel/2006/main">
          <x14:cfRule type="expression" priority="112" stopIfTrue="1" id="{33D41ABA-62B8-4DF5-8648-807C7367A1B9}">
            <xm:f>Report_DCF!$B$4="M USD"</xm:f>
            <x14:dxf>
              <numFmt numFmtId="189" formatCode="#,##0,,_);\(#,##0,,\);&quot; - &quot;;@_)"/>
            </x14:dxf>
          </x14:cfRule>
          <xm:sqref>I6</xm:sqref>
        </x14:conditionalFormatting>
        <x14:conditionalFormatting xmlns:xm="http://schemas.microsoft.com/office/excel/2006/main">
          <x14:cfRule type="expression" priority="111" stopIfTrue="1" id="{51E47430-A610-418B-BCE6-632F849443B6}">
            <xm:f>Report_DCF!$B$4="M USD"</xm:f>
            <x14:dxf>
              <numFmt numFmtId="189" formatCode="#,##0,,_);\(#,##0,,\);&quot; - &quot;;@_)"/>
            </x14:dxf>
          </x14:cfRule>
          <xm:sqref>J6</xm:sqref>
        </x14:conditionalFormatting>
        <x14:conditionalFormatting xmlns:xm="http://schemas.microsoft.com/office/excel/2006/main">
          <x14:cfRule type="expression" priority="110" stopIfTrue="1" id="{E3BF4FE5-3006-4A89-9A5B-A7321BA141CB}">
            <xm:f>Report_DCF!$B$4="M USD"</xm:f>
            <x14:dxf>
              <numFmt numFmtId="189" formatCode="#,##0,,_);\(#,##0,,\);&quot; - &quot;;@_)"/>
            </x14:dxf>
          </x14:cfRule>
          <xm:sqref>F7</xm:sqref>
        </x14:conditionalFormatting>
        <x14:conditionalFormatting xmlns:xm="http://schemas.microsoft.com/office/excel/2006/main">
          <x14:cfRule type="expression" priority="109" stopIfTrue="1" id="{A696072F-099C-4449-8308-12AA764C06A7}">
            <xm:f>Report_DCF!$B$4="M USD"</xm:f>
            <x14:dxf>
              <numFmt numFmtId="189" formatCode="#,##0,,_);\(#,##0,,\);&quot; - &quot;;@_)"/>
            </x14:dxf>
          </x14:cfRule>
          <xm:sqref>G7</xm:sqref>
        </x14:conditionalFormatting>
        <x14:conditionalFormatting xmlns:xm="http://schemas.microsoft.com/office/excel/2006/main">
          <x14:cfRule type="expression" priority="108" stopIfTrue="1" id="{29EB7C40-A7E7-431E-8DFA-92E6CA15CAEC}">
            <xm:f>Report_DCF!$B$4="M USD"</xm:f>
            <x14:dxf>
              <numFmt numFmtId="189" formatCode="#,##0,,_);\(#,##0,,\);&quot; - &quot;;@_)"/>
            </x14:dxf>
          </x14:cfRule>
          <xm:sqref>H7</xm:sqref>
        </x14:conditionalFormatting>
        <x14:conditionalFormatting xmlns:xm="http://schemas.microsoft.com/office/excel/2006/main">
          <x14:cfRule type="expression" priority="107" stopIfTrue="1" id="{66786964-343E-4E22-B535-EA90D90C8502}">
            <xm:f>Report_DCF!$B$4="M USD"</xm:f>
            <x14:dxf>
              <numFmt numFmtId="189" formatCode="#,##0,,_);\(#,##0,,\);&quot; - &quot;;@_)"/>
            </x14:dxf>
          </x14:cfRule>
          <xm:sqref>I7</xm:sqref>
        </x14:conditionalFormatting>
        <x14:conditionalFormatting xmlns:xm="http://schemas.microsoft.com/office/excel/2006/main">
          <x14:cfRule type="expression" priority="106" stopIfTrue="1" id="{975AEE20-2595-4C09-8215-553FA66AB99D}">
            <xm:f>Report_DCF!$B$4="M USD"</xm:f>
            <x14:dxf>
              <numFmt numFmtId="189" formatCode="#,##0,,_);\(#,##0,,\);&quot; - &quot;;@_)"/>
            </x14:dxf>
          </x14:cfRule>
          <xm:sqref>J7</xm:sqref>
        </x14:conditionalFormatting>
        <x14:conditionalFormatting xmlns:xm="http://schemas.microsoft.com/office/excel/2006/main">
          <x14:cfRule type="expression" priority="105" stopIfTrue="1" id="{306E72C4-FAE1-409D-9B8C-BA96E26AD14F}">
            <xm:f>Report_DCF!$B$4="M USD"</xm:f>
            <x14:dxf>
              <numFmt numFmtId="189" formatCode="#,##0,,_);\(#,##0,,\);&quot; - &quot;;@_)"/>
            </x14:dxf>
          </x14:cfRule>
          <xm:sqref>F8</xm:sqref>
        </x14:conditionalFormatting>
        <x14:conditionalFormatting xmlns:xm="http://schemas.microsoft.com/office/excel/2006/main">
          <x14:cfRule type="expression" priority="104" stopIfTrue="1" id="{2B4DB2EA-DCBD-4630-87C6-91F72B85B51C}">
            <xm:f>Report_DCF!$B$4="M USD"</xm:f>
            <x14:dxf>
              <numFmt numFmtId="189" formatCode="#,##0,,_);\(#,##0,,\);&quot; - &quot;;@_)"/>
            </x14:dxf>
          </x14:cfRule>
          <xm:sqref>G8</xm:sqref>
        </x14:conditionalFormatting>
        <x14:conditionalFormatting xmlns:xm="http://schemas.microsoft.com/office/excel/2006/main">
          <x14:cfRule type="expression" priority="103" stopIfTrue="1" id="{B555A388-D304-4D45-BA6B-2BF6F5D8836A}">
            <xm:f>Report_DCF!$B$4="M USD"</xm:f>
            <x14:dxf>
              <numFmt numFmtId="189" formatCode="#,##0,,_);\(#,##0,,\);&quot; - &quot;;@_)"/>
            </x14:dxf>
          </x14:cfRule>
          <xm:sqref>H8</xm:sqref>
        </x14:conditionalFormatting>
        <x14:conditionalFormatting xmlns:xm="http://schemas.microsoft.com/office/excel/2006/main">
          <x14:cfRule type="expression" priority="102" stopIfTrue="1" id="{5E11ADCD-5C9B-4F48-971E-CE2BD770ACD3}">
            <xm:f>Report_DCF!$B$4="M USD"</xm:f>
            <x14:dxf>
              <numFmt numFmtId="189" formatCode="#,##0,,_);\(#,##0,,\);&quot; - &quot;;@_)"/>
            </x14:dxf>
          </x14:cfRule>
          <xm:sqref>I8</xm:sqref>
        </x14:conditionalFormatting>
        <x14:conditionalFormatting xmlns:xm="http://schemas.microsoft.com/office/excel/2006/main">
          <x14:cfRule type="expression" priority="101" stopIfTrue="1" id="{9B5948E2-B12A-4BCF-87C8-3EF0C5A348FB}">
            <xm:f>Report_DCF!$B$4="M USD"</xm:f>
            <x14:dxf>
              <numFmt numFmtId="189" formatCode="#,##0,,_);\(#,##0,,\);&quot; - &quot;;@_)"/>
            </x14:dxf>
          </x14:cfRule>
          <xm:sqref>J8</xm:sqref>
        </x14:conditionalFormatting>
        <x14:conditionalFormatting xmlns:xm="http://schemas.microsoft.com/office/excel/2006/main">
          <x14:cfRule type="expression" priority="100" stopIfTrue="1" id="{FE7B12B5-8FF3-48E1-9211-089845E3859A}">
            <xm:f>Report_DCF!$B$4="M USD"</xm:f>
            <x14:dxf>
              <numFmt numFmtId="189" formatCode="#,##0,,_);\(#,##0,,\);&quot; - &quot;;@_)"/>
            </x14:dxf>
          </x14:cfRule>
          <xm:sqref>F9</xm:sqref>
        </x14:conditionalFormatting>
        <x14:conditionalFormatting xmlns:xm="http://schemas.microsoft.com/office/excel/2006/main">
          <x14:cfRule type="expression" priority="99" stopIfTrue="1" id="{87597D7E-3CA5-461A-98A7-619718946E85}">
            <xm:f>Report_DCF!$B$4="M USD"</xm:f>
            <x14:dxf>
              <numFmt numFmtId="189" formatCode="#,##0,,_);\(#,##0,,\);&quot; - &quot;;@_)"/>
            </x14:dxf>
          </x14:cfRule>
          <xm:sqref>G9</xm:sqref>
        </x14:conditionalFormatting>
        <x14:conditionalFormatting xmlns:xm="http://schemas.microsoft.com/office/excel/2006/main">
          <x14:cfRule type="expression" priority="98" stopIfTrue="1" id="{B327F843-4534-4EEC-9910-E8B6269ED9E6}">
            <xm:f>Report_DCF!$B$4="M USD"</xm:f>
            <x14:dxf>
              <numFmt numFmtId="189" formatCode="#,##0,,_);\(#,##0,,\);&quot; - &quot;;@_)"/>
            </x14:dxf>
          </x14:cfRule>
          <xm:sqref>H9</xm:sqref>
        </x14:conditionalFormatting>
        <x14:conditionalFormatting xmlns:xm="http://schemas.microsoft.com/office/excel/2006/main">
          <x14:cfRule type="expression" priority="97" stopIfTrue="1" id="{C5D45036-202B-40A6-9849-A5E6DFD475D9}">
            <xm:f>Report_DCF!$B$4="M USD"</xm:f>
            <x14:dxf>
              <numFmt numFmtId="189" formatCode="#,##0,,_);\(#,##0,,\);&quot; - &quot;;@_)"/>
            </x14:dxf>
          </x14:cfRule>
          <xm:sqref>I9</xm:sqref>
        </x14:conditionalFormatting>
        <x14:conditionalFormatting xmlns:xm="http://schemas.microsoft.com/office/excel/2006/main">
          <x14:cfRule type="expression" priority="96" stopIfTrue="1" id="{E161F45B-7FF5-481F-8026-EE2156A45148}">
            <xm:f>Report_DCF!$B$4="M USD"</xm:f>
            <x14:dxf>
              <numFmt numFmtId="189" formatCode="#,##0,,_);\(#,##0,,\);&quot; - &quot;;@_)"/>
            </x14:dxf>
          </x14:cfRule>
          <xm:sqref>J9</xm:sqref>
        </x14:conditionalFormatting>
        <x14:conditionalFormatting xmlns:xm="http://schemas.microsoft.com/office/excel/2006/main">
          <x14:cfRule type="expression" priority="95" stopIfTrue="1" id="{0B77A4FE-4C98-41B6-987C-F29464E35C1C}">
            <xm:f>Report_DCF!$B$4="M USD"</xm:f>
            <x14:dxf>
              <numFmt numFmtId="189" formatCode="#,##0,,_);\(#,##0,,\);&quot; - &quot;;@_)"/>
            </x14:dxf>
          </x14:cfRule>
          <xm:sqref>F10</xm:sqref>
        </x14:conditionalFormatting>
        <x14:conditionalFormatting xmlns:xm="http://schemas.microsoft.com/office/excel/2006/main">
          <x14:cfRule type="expression" priority="94" stopIfTrue="1" id="{BF9BA4D8-90F4-493A-8F2D-870C7E791D12}">
            <xm:f>Report_DCF!$B$4="M USD"</xm:f>
            <x14:dxf>
              <numFmt numFmtId="189" formatCode="#,##0,,_);\(#,##0,,\);&quot; - &quot;;@_)"/>
            </x14:dxf>
          </x14:cfRule>
          <xm:sqref>G10</xm:sqref>
        </x14:conditionalFormatting>
        <x14:conditionalFormatting xmlns:xm="http://schemas.microsoft.com/office/excel/2006/main">
          <x14:cfRule type="expression" priority="93" stopIfTrue="1" id="{3EADDD72-7548-483E-BEDA-E007018B2766}">
            <xm:f>Report_DCF!$B$4="M USD"</xm:f>
            <x14:dxf>
              <numFmt numFmtId="189" formatCode="#,##0,,_);\(#,##0,,\);&quot; - &quot;;@_)"/>
            </x14:dxf>
          </x14:cfRule>
          <xm:sqref>H10</xm:sqref>
        </x14:conditionalFormatting>
        <x14:conditionalFormatting xmlns:xm="http://schemas.microsoft.com/office/excel/2006/main">
          <x14:cfRule type="expression" priority="92" stopIfTrue="1" id="{D0DA027F-B57E-4D62-A2CF-95B0697E8AD1}">
            <xm:f>Report_DCF!$B$4="M USD"</xm:f>
            <x14:dxf>
              <numFmt numFmtId="189" formatCode="#,##0,,_);\(#,##0,,\);&quot; - &quot;;@_)"/>
            </x14:dxf>
          </x14:cfRule>
          <xm:sqref>I10</xm:sqref>
        </x14:conditionalFormatting>
        <x14:conditionalFormatting xmlns:xm="http://schemas.microsoft.com/office/excel/2006/main">
          <x14:cfRule type="expression" priority="91" stopIfTrue="1" id="{4D46AAB2-CB2C-4295-993C-0CC4B98CDAC0}">
            <xm:f>Report_DCF!$B$4="M USD"</xm:f>
            <x14:dxf>
              <numFmt numFmtId="189" formatCode="#,##0,,_);\(#,##0,,\);&quot; - &quot;;@_)"/>
            </x14:dxf>
          </x14:cfRule>
          <xm:sqref>J10</xm:sqref>
        </x14:conditionalFormatting>
        <x14:conditionalFormatting xmlns:xm="http://schemas.microsoft.com/office/excel/2006/main">
          <x14:cfRule type="expression" priority="90" stopIfTrue="1" id="{DE7ACB92-ACE6-4DDA-8A70-523F3FFC289C}">
            <xm:f>Report_DCF!$B$4="M USD"</xm:f>
            <x14:dxf>
              <numFmt numFmtId="189" formatCode="#,##0,,_);\(#,##0,,\);&quot; - &quot;;@_)"/>
            </x14:dxf>
          </x14:cfRule>
          <xm:sqref>F11</xm:sqref>
        </x14:conditionalFormatting>
        <x14:conditionalFormatting xmlns:xm="http://schemas.microsoft.com/office/excel/2006/main">
          <x14:cfRule type="expression" priority="89" stopIfTrue="1" id="{57CE0CB3-C6B3-400E-B93F-82FD21CE35B6}">
            <xm:f>Report_DCF!$B$4="M USD"</xm:f>
            <x14:dxf>
              <numFmt numFmtId="189" formatCode="#,##0,,_);\(#,##0,,\);&quot; - &quot;;@_)"/>
            </x14:dxf>
          </x14:cfRule>
          <xm:sqref>G11</xm:sqref>
        </x14:conditionalFormatting>
        <x14:conditionalFormatting xmlns:xm="http://schemas.microsoft.com/office/excel/2006/main">
          <x14:cfRule type="expression" priority="88" stopIfTrue="1" id="{07493BA1-AB78-4B23-8EC9-E16CC5EFC0CD}">
            <xm:f>Report_DCF!$B$4="M USD"</xm:f>
            <x14:dxf>
              <numFmt numFmtId="189" formatCode="#,##0,,_);\(#,##0,,\);&quot; - &quot;;@_)"/>
            </x14:dxf>
          </x14:cfRule>
          <xm:sqref>H11</xm:sqref>
        </x14:conditionalFormatting>
        <x14:conditionalFormatting xmlns:xm="http://schemas.microsoft.com/office/excel/2006/main">
          <x14:cfRule type="expression" priority="87" stopIfTrue="1" id="{9890A459-6BDE-4839-8100-7AF7ECD79DFC}">
            <xm:f>Report_DCF!$B$4="M USD"</xm:f>
            <x14:dxf>
              <numFmt numFmtId="189" formatCode="#,##0,,_);\(#,##0,,\);&quot; - &quot;;@_)"/>
            </x14:dxf>
          </x14:cfRule>
          <xm:sqref>I11</xm:sqref>
        </x14:conditionalFormatting>
        <x14:conditionalFormatting xmlns:xm="http://schemas.microsoft.com/office/excel/2006/main">
          <x14:cfRule type="expression" priority="86" stopIfTrue="1" id="{216E27C9-6994-4DBD-88C7-33A76932B8C3}">
            <xm:f>Report_DCF!$B$4="M USD"</xm:f>
            <x14:dxf>
              <numFmt numFmtId="189" formatCode="#,##0,,_);\(#,##0,,\);&quot; - &quot;;@_)"/>
            </x14:dxf>
          </x14:cfRule>
          <xm:sqref>J11</xm:sqref>
        </x14:conditionalFormatting>
        <x14:conditionalFormatting xmlns:xm="http://schemas.microsoft.com/office/excel/2006/main">
          <x14:cfRule type="expression" priority="85" stopIfTrue="1" id="{2B9794FA-0CF5-4879-B6D1-933366D15924}">
            <xm:f>Report_DCF!$B$4="M USD"</xm:f>
            <x14:dxf>
              <numFmt numFmtId="189" formatCode="#,##0,,_);\(#,##0,,\);&quot; - &quot;;@_)"/>
            </x14:dxf>
          </x14:cfRule>
          <xm:sqref>F12</xm:sqref>
        </x14:conditionalFormatting>
        <x14:conditionalFormatting xmlns:xm="http://schemas.microsoft.com/office/excel/2006/main">
          <x14:cfRule type="expression" priority="84" stopIfTrue="1" id="{0F441862-4C95-43BF-B58F-9E259D29BF78}">
            <xm:f>Report_DCF!$B$4="M USD"</xm:f>
            <x14:dxf>
              <numFmt numFmtId="189" formatCode="#,##0,,_);\(#,##0,,\);&quot; - &quot;;@_)"/>
            </x14:dxf>
          </x14:cfRule>
          <xm:sqref>G12</xm:sqref>
        </x14:conditionalFormatting>
        <x14:conditionalFormatting xmlns:xm="http://schemas.microsoft.com/office/excel/2006/main">
          <x14:cfRule type="expression" priority="83" stopIfTrue="1" id="{F3A32518-2422-4A84-856D-96F9C98494D0}">
            <xm:f>Report_DCF!$B$4="M USD"</xm:f>
            <x14:dxf>
              <numFmt numFmtId="189" formatCode="#,##0,,_);\(#,##0,,\);&quot; - &quot;;@_)"/>
            </x14:dxf>
          </x14:cfRule>
          <xm:sqref>H12</xm:sqref>
        </x14:conditionalFormatting>
        <x14:conditionalFormatting xmlns:xm="http://schemas.microsoft.com/office/excel/2006/main">
          <x14:cfRule type="expression" priority="82" stopIfTrue="1" id="{1CA81D32-82B6-40E7-AA2B-708F0E72AFDA}">
            <xm:f>Report_DCF!$B$4="M USD"</xm:f>
            <x14:dxf>
              <numFmt numFmtId="189" formatCode="#,##0,,_);\(#,##0,,\);&quot; - &quot;;@_)"/>
            </x14:dxf>
          </x14:cfRule>
          <xm:sqref>I12</xm:sqref>
        </x14:conditionalFormatting>
        <x14:conditionalFormatting xmlns:xm="http://schemas.microsoft.com/office/excel/2006/main">
          <x14:cfRule type="expression" priority="81" stopIfTrue="1" id="{6B012026-F4F0-4D97-90FD-241E6DA61828}">
            <xm:f>Report_DCF!$B$4="M USD"</xm:f>
            <x14:dxf>
              <numFmt numFmtId="189" formatCode="#,##0,,_);\(#,##0,,\);&quot; - &quot;;@_)"/>
            </x14:dxf>
          </x14:cfRule>
          <xm:sqref>J12</xm:sqref>
        </x14:conditionalFormatting>
        <x14:conditionalFormatting xmlns:xm="http://schemas.microsoft.com/office/excel/2006/main">
          <x14:cfRule type="expression" priority="80" stopIfTrue="1" id="{C1F1B2A6-DFAD-4586-B02A-C77C00E35D75}">
            <xm:f>Report_DCF!$B$4="M USD"</xm:f>
            <x14:dxf>
              <numFmt numFmtId="189" formatCode="#,##0,,_);\(#,##0,,\);&quot; - &quot;;@_)"/>
            </x14:dxf>
          </x14:cfRule>
          <xm:sqref>F13</xm:sqref>
        </x14:conditionalFormatting>
        <x14:conditionalFormatting xmlns:xm="http://schemas.microsoft.com/office/excel/2006/main">
          <x14:cfRule type="expression" priority="79" stopIfTrue="1" id="{7C981A14-13B9-4077-8486-0598D07D435C}">
            <xm:f>Report_DCF!$B$4="M USD"</xm:f>
            <x14:dxf>
              <numFmt numFmtId="189" formatCode="#,##0,,_);\(#,##0,,\);&quot; - &quot;;@_)"/>
            </x14:dxf>
          </x14:cfRule>
          <xm:sqref>G13</xm:sqref>
        </x14:conditionalFormatting>
        <x14:conditionalFormatting xmlns:xm="http://schemas.microsoft.com/office/excel/2006/main">
          <x14:cfRule type="expression" priority="78" stopIfTrue="1" id="{0850CC6E-2CE2-4567-8D38-03562D07CBD4}">
            <xm:f>Report_DCF!$B$4="M USD"</xm:f>
            <x14:dxf>
              <numFmt numFmtId="189" formatCode="#,##0,,_);\(#,##0,,\);&quot; - &quot;;@_)"/>
            </x14:dxf>
          </x14:cfRule>
          <xm:sqref>H13</xm:sqref>
        </x14:conditionalFormatting>
        <x14:conditionalFormatting xmlns:xm="http://schemas.microsoft.com/office/excel/2006/main">
          <x14:cfRule type="expression" priority="77" stopIfTrue="1" id="{8B64F49A-3C9A-44F9-B25B-27B27C8B2E86}">
            <xm:f>Report_DCF!$B$4="M USD"</xm:f>
            <x14:dxf>
              <numFmt numFmtId="189" formatCode="#,##0,,_);\(#,##0,,\);&quot; - &quot;;@_)"/>
            </x14:dxf>
          </x14:cfRule>
          <xm:sqref>I13</xm:sqref>
        </x14:conditionalFormatting>
        <x14:conditionalFormatting xmlns:xm="http://schemas.microsoft.com/office/excel/2006/main">
          <x14:cfRule type="expression" priority="76" stopIfTrue="1" id="{A5726E07-906B-45C6-AE4B-D2DF1EA71F6D}">
            <xm:f>Report_DCF!$B$4="M USD"</xm:f>
            <x14:dxf>
              <numFmt numFmtId="189" formatCode="#,##0,,_);\(#,##0,,\);&quot; - &quot;;@_)"/>
            </x14:dxf>
          </x14:cfRule>
          <xm:sqref>J13</xm:sqref>
        </x14:conditionalFormatting>
        <x14:conditionalFormatting xmlns:xm="http://schemas.microsoft.com/office/excel/2006/main">
          <x14:cfRule type="expression" priority="75" stopIfTrue="1" id="{DC4DAA7D-F3F7-4AB9-BC9D-1195DD89A346}">
            <xm:f>Report_DCF!$B$4="M USD"</xm:f>
            <x14:dxf>
              <numFmt numFmtId="189" formatCode="#,##0,,_);\(#,##0,,\);&quot; - &quot;;@_)"/>
            </x14:dxf>
          </x14:cfRule>
          <xm:sqref>F14</xm:sqref>
        </x14:conditionalFormatting>
        <x14:conditionalFormatting xmlns:xm="http://schemas.microsoft.com/office/excel/2006/main">
          <x14:cfRule type="expression" priority="74" stopIfTrue="1" id="{C780F79D-3C5D-4E26-82F1-D188396B8A12}">
            <xm:f>Report_DCF!$B$4="M USD"</xm:f>
            <x14:dxf>
              <numFmt numFmtId="189" formatCode="#,##0,,_);\(#,##0,,\);&quot; - &quot;;@_)"/>
            </x14:dxf>
          </x14:cfRule>
          <xm:sqref>G14</xm:sqref>
        </x14:conditionalFormatting>
        <x14:conditionalFormatting xmlns:xm="http://schemas.microsoft.com/office/excel/2006/main">
          <x14:cfRule type="expression" priority="73" stopIfTrue="1" id="{AAD79CBC-4CBB-496A-B8D8-19146370A4A7}">
            <xm:f>Report_DCF!$B$4="M USD"</xm:f>
            <x14:dxf>
              <numFmt numFmtId="189" formatCode="#,##0,,_);\(#,##0,,\);&quot; - &quot;;@_)"/>
            </x14:dxf>
          </x14:cfRule>
          <xm:sqref>H14</xm:sqref>
        </x14:conditionalFormatting>
        <x14:conditionalFormatting xmlns:xm="http://schemas.microsoft.com/office/excel/2006/main">
          <x14:cfRule type="expression" priority="72" stopIfTrue="1" id="{5F6AFA1F-29C6-4606-87E6-94849D446E41}">
            <xm:f>Report_DCF!$B$4="M USD"</xm:f>
            <x14:dxf>
              <numFmt numFmtId="189" formatCode="#,##0,,_);\(#,##0,,\);&quot; - &quot;;@_)"/>
            </x14:dxf>
          </x14:cfRule>
          <xm:sqref>I14</xm:sqref>
        </x14:conditionalFormatting>
        <x14:conditionalFormatting xmlns:xm="http://schemas.microsoft.com/office/excel/2006/main">
          <x14:cfRule type="expression" priority="71" stopIfTrue="1" id="{FB25A5E0-7C68-4BEC-B994-144A0829DB1B}">
            <xm:f>Report_DCF!$B$4="M USD"</xm:f>
            <x14:dxf>
              <numFmt numFmtId="189" formatCode="#,##0,,_);\(#,##0,,\);&quot; - &quot;;@_)"/>
            </x14:dxf>
          </x14:cfRule>
          <xm:sqref>J14</xm:sqref>
        </x14:conditionalFormatting>
        <x14:conditionalFormatting xmlns:xm="http://schemas.microsoft.com/office/excel/2006/main">
          <x14:cfRule type="expression" priority="70" stopIfTrue="1" id="{48F8EAE2-EC4C-4B57-BBB9-5731E5E20302}">
            <xm:f>Report_DCF!$B$4="M USD"</xm:f>
            <x14:dxf>
              <numFmt numFmtId="189" formatCode="#,##0,,_);\(#,##0,,\);&quot; - &quot;;@_)"/>
            </x14:dxf>
          </x14:cfRule>
          <xm:sqref>F15</xm:sqref>
        </x14:conditionalFormatting>
        <x14:conditionalFormatting xmlns:xm="http://schemas.microsoft.com/office/excel/2006/main">
          <x14:cfRule type="expression" priority="69" stopIfTrue="1" id="{9CCF14C1-A9AF-4F48-9BDA-5C56DC80425C}">
            <xm:f>Report_DCF!$B$4="M USD"</xm:f>
            <x14:dxf>
              <numFmt numFmtId="189" formatCode="#,##0,,_);\(#,##0,,\);&quot; - &quot;;@_)"/>
            </x14:dxf>
          </x14:cfRule>
          <xm:sqref>G15</xm:sqref>
        </x14:conditionalFormatting>
        <x14:conditionalFormatting xmlns:xm="http://schemas.microsoft.com/office/excel/2006/main">
          <x14:cfRule type="expression" priority="68" stopIfTrue="1" id="{0B858A26-83AF-4A6E-9B6E-AF4D89EE6D97}">
            <xm:f>Report_DCF!$B$4="M USD"</xm:f>
            <x14:dxf>
              <numFmt numFmtId="189" formatCode="#,##0,,_);\(#,##0,,\);&quot; - &quot;;@_)"/>
            </x14:dxf>
          </x14:cfRule>
          <xm:sqref>H15</xm:sqref>
        </x14:conditionalFormatting>
        <x14:conditionalFormatting xmlns:xm="http://schemas.microsoft.com/office/excel/2006/main">
          <x14:cfRule type="expression" priority="67" stopIfTrue="1" id="{D0655A18-3DA5-41BB-930E-1ED27CC2AD7E}">
            <xm:f>Report_DCF!$B$4="M USD"</xm:f>
            <x14:dxf>
              <numFmt numFmtId="189" formatCode="#,##0,,_);\(#,##0,,\);&quot; - &quot;;@_)"/>
            </x14:dxf>
          </x14:cfRule>
          <xm:sqref>I15</xm:sqref>
        </x14:conditionalFormatting>
        <x14:conditionalFormatting xmlns:xm="http://schemas.microsoft.com/office/excel/2006/main">
          <x14:cfRule type="expression" priority="66" stopIfTrue="1" id="{FA63AAEE-B607-40D9-83E2-5A60F72EE14C}">
            <xm:f>Report_DCF!$B$4="M USD"</xm:f>
            <x14:dxf>
              <numFmt numFmtId="189" formatCode="#,##0,,_);\(#,##0,,\);&quot; - &quot;;@_)"/>
            </x14:dxf>
          </x14:cfRule>
          <xm:sqref>J15</xm:sqref>
        </x14:conditionalFormatting>
        <x14:conditionalFormatting xmlns:xm="http://schemas.microsoft.com/office/excel/2006/main">
          <x14:cfRule type="expression" priority="65" stopIfTrue="1" id="{10D3E611-A47C-4C1C-9EB1-548E32E537C9}">
            <xm:f>Report_DCF!$B$4="M USD"</xm:f>
            <x14:dxf>
              <numFmt numFmtId="189" formatCode="#,##0,,_);\(#,##0,,\);&quot; - &quot;;@_)"/>
            </x14:dxf>
          </x14:cfRule>
          <xm:sqref>F16</xm:sqref>
        </x14:conditionalFormatting>
        <x14:conditionalFormatting xmlns:xm="http://schemas.microsoft.com/office/excel/2006/main">
          <x14:cfRule type="expression" priority="64" stopIfTrue="1" id="{5E57E7DE-14BB-4D0A-A82B-57D5D0297352}">
            <xm:f>Report_DCF!$B$4="M USD"</xm:f>
            <x14:dxf>
              <numFmt numFmtId="189" formatCode="#,##0,,_);\(#,##0,,\);&quot; - &quot;;@_)"/>
            </x14:dxf>
          </x14:cfRule>
          <xm:sqref>G16</xm:sqref>
        </x14:conditionalFormatting>
        <x14:conditionalFormatting xmlns:xm="http://schemas.microsoft.com/office/excel/2006/main">
          <x14:cfRule type="expression" priority="63" stopIfTrue="1" id="{7273EC88-814B-4E75-B9ED-0AD7FB836B71}">
            <xm:f>Report_DCF!$B$4="M USD"</xm:f>
            <x14:dxf>
              <numFmt numFmtId="189" formatCode="#,##0,,_);\(#,##0,,\);&quot; - &quot;;@_)"/>
            </x14:dxf>
          </x14:cfRule>
          <xm:sqref>H16</xm:sqref>
        </x14:conditionalFormatting>
        <x14:conditionalFormatting xmlns:xm="http://schemas.microsoft.com/office/excel/2006/main">
          <x14:cfRule type="expression" priority="62" stopIfTrue="1" id="{BB0B4F06-FED0-4737-9ACF-2F9A9D624811}">
            <xm:f>Report_DCF!$B$4="M USD"</xm:f>
            <x14:dxf>
              <numFmt numFmtId="189" formatCode="#,##0,,_);\(#,##0,,\);&quot; - &quot;;@_)"/>
            </x14:dxf>
          </x14:cfRule>
          <xm:sqref>I16</xm:sqref>
        </x14:conditionalFormatting>
        <x14:conditionalFormatting xmlns:xm="http://schemas.microsoft.com/office/excel/2006/main">
          <x14:cfRule type="expression" priority="61" stopIfTrue="1" id="{11A68C83-DB2F-4FB4-A2BE-90A424975F9E}">
            <xm:f>Report_DCF!$B$4="M USD"</xm:f>
            <x14:dxf>
              <numFmt numFmtId="189" formatCode="#,##0,,_);\(#,##0,,\);&quot; - &quot;;@_)"/>
            </x14:dxf>
          </x14:cfRule>
          <xm:sqref>J16</xm:sqref>
        </x14:conditionalFormatting>
        <x14:conditionalFormatting xmlns:xm="http://schemas.microsoft.com/office/excel/2006/main">
          <x14:cfRule type="expression" priority="60" stopIfTrue="1" id="{27696F55-69F2-40B4-9DEF-D6BDD50CBA90}">
            <xm:f>Report_DCF!$B$4="M USD"</xm:f>
            <x14:dxf>
              <numFmt numFmtId="189" formatCode="#,##0,,_);\(#,##0,,\);&quot; - &quot;;@_)"/>
            </x14:dxf>
          </x14:cfRule>
          <xm:sqref>F17</xm:sqref>
        </x14:conditionalFormatting>
        <x14:conditionalFormatting xmlns:xm="http://schemas.microsoft.com/office/excel/2006/main">
          <x14:cfRule type="expression" priority="59" stopIfTrue="1" id="{C4BA5C0C-3D6A-4212-A8BA-B071E8AB385B}">
            <xm:f>Report_DCF!$B$4="M USD"</xm:f>
            <x14:dxf>
              <numFmt numFmtId="189" formatCode="#,##0,,_);\(#,##0,,\);&quot; - &quot;;@_)"/>
            </x14:dxf>
          </x14:cfRule>
          <xm:sqref>G17</xm:sqref>
        </x14:conditionalFormatting>
        <x14:conditionalFormatting xmlns:xm="http://schemas.microsoft.com/office/excel/2006/main">
          <x14:cfRule type="expression" priority="58" stopIfTrue="1" id="{6172991E-FFFC-4467-A3C3-7887387FE1B8}">
            <xm:f>Report_DCF!$B$4="M USD"</xm:f>
            <x14:dxf>
              <numFmt numFmtId="189" formatCode="#,##0,,_);\(#,##0,,\);&quot; - &quot;;@_)"/>
            </x14:dxf>
          </x14:cfRule>
          <xm:sqref>H17</xm:sqref>
        </x14:conditionalFormatting>
        <x14:conditionalFormatting xmlns:xm="http://schemas.microsoft.com/office/excel/2006/main">
          <x14:cfRule type="expression" priority="57" stopIfTrue="1" id="{8167855E-9F0C-43DB-A3B2-C5515FBC0409}">
            <xm:f>Report_DCF!$B$4="M USD"</xm:f>
            <x14:dxf>
              <numFmt numFmtId="189" formatCode="#,##0,,_);\(#,##0,,\);&quot; - &quot;;@_)"/>
            </x14:dxf>
          </x14:cfRule>
          <xm:sqref>I17</xm:sqref>
        </x14:conditionalFormatting>
        <x14:conditionalFormatting xmlns:xm="http://schemas.microsoft.com/office/excel/2006/main">
          <x14:cfRule type="expression" priority="56" stopIfTrue="1" id="{94E9060F-4191-4C27-8F10-78750F24E91E}">
            <xm:f>Report_DCF!$B$4="M USD"</xm:f>
            <x14:dxf>
              <numFmt numFmtId="189" formatCode="#,##0,,_);\(#,##0,,\);&quot; - &quot;;@_)"/>
            </x14:dxf>
          </x14:cfRule>
          <xm:sqref>J17</xm:sqref>
        </x14:conditionalFormatting>
        <x14:conditionalFormatting xmlns:xm="http://schemas.microsoft.com/office/excel/2006/main">
          <x14:cfRule type="expression" priority="55" stopIfTrue="1" id="{9D7B2B4B-218F-4746-B3CB-C87E2091F525}">
            <xm:f>Report_DCF!$B$4="M USD"</xm:f>
            <x14:dxf>
              <numFmt numFmtId="189" formatCode="#,##0,,_);\(#,##0,,\);&quot; - &quot;;@_)"/>
            </x14:dxf>
          </x14:cfRule>
          <xm:sqref>F18</xm:sqref>
        </x14:conditionalFormatting>
        <x14:conditionalFormatting xmlns:xm="http://schemas.microsoft.com/office/excel/2006/main">
          <x14:cfRule type="expression" priority="54" stopIfTrue="1" id="{5EE3797E-1C15-4AAD-BB2E-1999BE75CFCD}">
            <xm:f>Report_DCF!$B$4="M USD"</xm:f>
            <x14:dxf>
              <numFmt numFmtId="189" formatCode="#,##0,,_);\(#,##0,,\);&quot; - &quot;;@_)"/>
            </x14:dxf>
          </x14:cfRule>
          <xm:sqref>G18</xm:sqref>
        </x14:conditionalFormatting>
        <x14:conditionalFormatting xmlns:xm="http://schemas.microsoft.com/office/excel/2006/main">
          <x14:cfRule type="expression" priority="53" stopIfTrue="1" id="{D596F3EB-2FEB-4A2A-9677-141A3F5436BE}">
            <xm:f>Report_DCF!$B$4="M USD"</xm:f>
            <x14:dxf>
              <numFmt numFmtId="189" formatCode="#,##0,,_);\(#,##0,,\);&quot; - &quot;;@_)"/>
            </x14:dxf>
          </x14:cfRule>
          <xm:sqref>H18</xm:sqref>
        </x14:conditionalFormatting>
        <x14:conditionalFormatting xmlns:xm="http://schemas.microsoft.com/office/excel/2006/main">
          <x14:cfRule type="expression" priority="52" stopIfTrue="1" id="{DC3FDDA8-DCB7-4D4E-A887-E8E9C6FF7628}">
            <xm:f>Report_DCF!$B$4="M USD"</xm:f>
            <x14:dxf>
              <numFmt numFmtId="189" formatCode="#,##0,,_);\(#,##0,,\);&quot; - &quot;;@_)"/>
            </x14:dxf>
          </x14:cfRule>
          <xm:sqref>I18</xm:sqref>
        </x14:conditionalFormatting>
        <x14:conditionalFormatting xmlns:xm="http://schemas.microsoft.com/office/excel/2006/main">
          <x14:cfRule type="expression" priority="51" stopIfTrue="1" id="{10B3553D-B5B0-49D1-8CA6-3174BC8938F0}">
            <xm:f>Report_DCF!$B$4="M USD"</xm:f>
            <x14:dxf>
              <numFmt numFmtId="189" formatCode="#,##0,,_);\(#,##0,,\);&quot; - &quot;;@_)"/>
            </x14:dxf>
          </x14:cfRule>
          <xm:sqref>J18</xm:sqref>
        </x14:conditionalFormatting>
        <x14:conditionalFormatting xmlns:xm="http://schemas.microsoft.com/office/excel/2006/main">
          <x14:cfRule type="expression" priority="50" stopIfTrue="1" id="{A6258C17-88A0-4952-A4CD-94A8346C963D}">
            <xm:f>Report_DCF!$B$4="M USD"</xm:f>
            <x14:dxf>
              <numFmt numFmtId="189" formatCode="#,##0,,_);\(#,##0,,\);&quot; - &quot;;@_)"/>
            </x14:dxf>
          </x14:cfRule>
          <xm:sqref>F19</xm:sqref>
        </x14:conditionalFormatting>
        <x14:conditionalFormatting xmlns:xm="http://schemas.microsoft.com/office/excel/2006/main">
          <x14:cfRule type="expression" priority="49" stopIfTrue="1" id="{2F693AA9-E34B-4D81-A597-260A724A8CCB}">
            <xm:f>Report_DCF!$B$4="M USD"</xm:f>
            <x14:dxf>
              <numFmt numFmtId="189" formatCode="#,##0,,_);\(#,##0,,\);&quot; - &quot;;@_)"/>
            </x14:dxf>
          </x14:cfRule>
          <xm:sqref>G19</xm:sqref>
        </x14:conditionalFormatting>
        <x14:conditionalFormatting xmlns:xm="http://schemas.microsoft.com/office/excel/2006/main">
          <x14:cfRule type="expression" priority="48" stopIfTrue="1" id="{6C19323D-7B98-44E0-BBD2-C9057E376BCD}">
            <xm:f>Report_DCF!$B$4="M USD"</xm:f>
            <x14:dxf>
              <numFmt numFmtId="189" formatCode="#,##0,,_);\(#,##0,,\);&quot; - &quot;;@_)"/>
            </x14:dxf>
          </x14:cfRule>
          <xm:sqref>H19</xm:sqref>
        </x14:conditionalFormatting>
        <x14:conditionalFormatting xmlns:xm="http://schemas.microsoft.com/office/excel/2006/main">
          <x14:cfRule type="expression" priority="47" stopIfTrue="1" id="{6FF3C6D1-6DC7-4A17-B269-6D4DD33DE459}">
            <xm:f>Report_DCF!$B$4="M USD"</xm:f>
            <x14:dxf>
              <numFmt numFmtId="189" formatCode="#,##0,,_);\(#,##0,,\);&quot; - &quot;;@_)"/>
            </x14:dxf>
          </x14:cfRule>
          <xm:sqref>I19</xm:sqref>
        </x14:conditionalFormatting>
        <x14:conditionalFormatting xmlns:xm="http://schemas.microsoft.com/office/excel/2006/main">
          <x14:cfRule type="expression" priority="46" stopIfTrue="1" id="{5CE82CE4-891D-40B7-82AA-53C19B0D6118}">
            <xm:f>Report_DCF!$B$4="M USD"</xm:f>
            <x14:dxf>
              <numFmt numFmtId="189" formatCode="#,##0,,_);\(#,##0,,\);&quot; - &quot;;@_)"/>
            </x14:dxf>
          </x14:cfRule>
          <xm:sqref>J19</xm:sqref>
        </x14:conditionalFormatting>
        <x14:conditionalFormatting xmlns:xm="http://schemas.microsoft.com/office/excel/2006/main">
          <x14:cfRule type="expression" priority="45" stopIfTrue="1" id="{11034937-D9F5-47F2-91FD-0172D29B2E82}">
            <xm:f>Report_DCF!$B$4="M USD"</xm:f>
            <x14:dxf>
              <numFmt numFmtId="189" formatCode="#,##0,,_);\(#,##0,,\);&quot; - &quot;;@_)"/>
            </x14:dxf>
          </x14:cfRule>
          <xm:sqref>F20</xm:sqref>
        </x14:conditionalFormatting>
        <x14:conditionalFormatting xmlns:xm="http://schemas.microsoft.com/office/excel/2006/main">
          <x14:cfRule type="expression" priority="44" stopIfTrue="1" id="{A884D154-B8F5-4D2D-B8FA-66F06F3A4F7A}">
            <xm:f>Report_DCF!$B$4="M USD"</xm:f>
            <x14:dxf>
              <numFmt numFmtId="189" formatCode="#,##0,,_);\(#,##0,,\);&quot; - &quot;;@_)"/>
            </x14:dxf>
          </x14:cfRule>
          <xm:sqref>G20</xm:sqref>
        </x14:conditionalFormatting>
        <x14:conditionalFormatting xmlns:xm="http://schemas.microsoft.com/office/excel/2006/main">
          <x14:cfRule type="expression" priority="43" stopIfTrue="1" id="{F67B53A2-8CC4-4801-9B87-7894A7A57A16}">
            <xm:f>Report_DCF!$B$4="M USD"</xm:f>
            <x14:dxf>
              <numFmt numFmtId="189" formatCode="#,##0,,_);\(#,##0,,\);&quot; - &quot;;@_)"/>
            </x14:dxf>
          </x14:cfRule>
          <xm:sqref>H20</xm:sqref>
        </x14:conditionalFormatting>
        <x14:conditionalFormatting xmlns:xm="http://schemas.microsoft.com/office/excel/2006/main">
          <x14:cfRule type="expression" priority="42" stopIfTrue="1" id="{0C2EA0D0-B690-4C97-8572-E54FD760006A}">
            <xm:f>Report_DCF!$B$4="M USD"</xm:f>
            <x14:dxf>
              <numFmt numFmtId="189" formatCode="#,##0,,_);\(#,##0,,\);&quot; - &quot;;@_)"/>
            </x14:dxf>
          </x14:cfRule>
          <xm:sqref>I20</xm:sqref>
        </x14:conditionalFormatting>
        <x14:conditionalFormatting xmlns:xm="http://schemas.microsoft.com/office/excel/2006/main">
          <x14:cfRule type="expression" priority="41" stopIfTrue="1" id="{5B55C125-A97F-4483-AFB7-1BBB5361844E}">
            <xm:f>Report_DCF!$B$4="M USD"</xm:f>
            <x14:dxf>
              <numFmt numFmtId="189" formatCode="#,##0,,_);\(#,##0,,\);&quot; - &quot;;@_)"/>
            </x14:dxf>
          </x14:cfRule>
          <xm:sqref>J20</xm:sqref>
        </x14:conditionalFormatting>
        <x14:conditionalFormatting xmlns:xm="http://schemas.microsoft.com/office/excel/2006/main">
          <x14:cfRule type="expression" priority="40" stopIfTrue="1" id="{0E209EC0-06FA-4300-AC05-0B14FF107B9A}">
            <xm:f>Report_DCF!$B$4="M USD"</xm:f>
            <x14:dxf>
              <numFmt numFmtId="189" formatCode="#,##0,,_);\(#,##0,,\);&quot; - &quot;;@_)"/>
            </x14:dxf>
          </x14:cfRule>
          <xm:sqref>F21</xm:sqref>
        </x14:conditionalFormatting>
        <x14:conditionalFormatting xmlns:xm="http://schemas.microsoft.com/office/excel/2006/main">
          <x14:cfRule type="expression" priority="39" stopIfTrue="1" id="{2DFEBA34-98C1-458F-8F5A-D5E6AC0508BA}">
            <xm:f>Report_DCF!$B$4="M USD"</xm:f>
            <x14:dxf>
              <numFmt numFmtId="189" formatCode="#,##0,,_);\(#,##0,,\);&quot; - &quot;;@_)"/>
            </x14:dxf>
          </x14:cfRule>
          <xm:sqref>G21</xm:sqref>
        </x14:conditionalFormatting>
        <x14:conditionalFormatting xmlns:xm="http://schemas.microsoft.com/office/excel/2006/main">
          <x14:cfRule type="expression" priority="38" stopIfTrue="1" id="{329FC0E0-F330-42E3-AE26-90B23424512A}">
            <xm:f>Report_DCF!$B$4="M USD"</xm:f>
            <x14:dxf>
              <numFmt numFmtId="189" formatCode="#,##0,,_);\(#,##0,,\);&quot; - &quot;;@_)"/>
            </x14:dxf>
          </x14:cfRule>
          <xm:sqref>H21</xm:sqref>
        </x14:conditionalFormatting>
        <x14:conditionalFormatting xmlns:xm="http://schemas.microsoft.com/office/excel/2006/main">
          <x14:cfRule type="expression" priority="37" stopIfTrue="1" id="{ACDAE8C2-2C31-440F-8E57-894BB738B181}">
            <xm:f>Report_DCF!$B$4="M USD"</xm:f>
            <x14:dxf>
              <numFmt numFmtId="189" formatCode="#,##0,,_);\(#,##0,,\);&quot; - &quot;;@_)"/>
            </x14:dxf>
          </x14:cfRule>
          <xm:sqref>I21</xm:sqref>
        </x14:conditionalFormatting>
        <x14:conditionalFormatting xmlns:xm="http://schemas.microsoft.com/office/excel/2006/main">
          <x14:cfRule type="expression" priority="36" stopIfTrue="1" id="{6474401E-2558-41AB-B3AC-F0D66BF1BB50}">
            <xm:f>Report_DCF!$B$4="M USD"</xm:f>
            <x14:dxf>
              <numFmt numFmtId="189" formatCode="#,##0,,_);\(#,##0,,\);&quot; - &quot;;@_)"/>
            </x14:dxf>
          </x14:cfRule>
          <xm:sqref>J21</xm:sqref>
        </x14:conditionalFormatting>
        <x14:conditionalFormatting xmlns:xm="http://schemas.microsoft.com/office/excel/2006/main">
          <x14:cfRule type="expression" priority="35" stopIfTrue="1" id="{AE2EA0AD-CC35-484C-BF81-186AEA121570}">
            <xm:f>Report_DCF!$B$4="M USD"</xm:f>
            <x14:dxf>
              <numFmt numFmtId="189" formatCode="#,##0,,_);\(#,##0,,\);&quot; - &quot;;@_)"/>
            </x14:dxf>
          </x14:cfRule>
          <xm:sqref>F22</xm:sqref>
        </x14:conditionalFormatting>
        <x14:conditionalFormatting xmlns:xm="http://schemas.microsoft.com/office/excel/2006/main">
          <x14:cfRule type="expression" priority="34" stopIfTrue="1" id="{FB802C71-F172-4654-BC89-E846640337B7}">
            <xm:f>Report_DCF!$B$4="M USD"</xm:f>
            <x14:dxf>
              <numFmt numFmtId="189" formatCode="#,##0,,_);\(#,##0,,\);&quot; - &quot;;@_)"/>
            </x14:dxf>
          </x14:cfRule>
          <xm:sqref>G22</xm:sqref>
        </x14:conditionalFormatting>
        <x14:conditionalFormatting xmlns:xm="http://schemas.microsoft.com/office/excel/2006/main">
          <x14:cfRule type="expression" priority="33" stopIfTrue="1" id="{B67877AF-3370-4981-94EB-325F69262857}">
            <xm:f>Report_DCF!$B$4="M USD"</xm:f>
            <x14:dxf>
              <numFmt numFmtId="189" formatCode="#,##0,,_);\(#,##0,,\);&quot; - &quot;;@_)"/>
            </x14:dxf>
          </x14:cfRule>
          <xm:sqref>H22</xm:sqref>
        </x14:conditionalFormatting>
        <x14:conditionalFormatting xmlns:xm="http://schemas.microsoft.com/office/excel/2006/main">
          <x14:cfRule type="expression" priority="32" stopIfTrue="1" id="{14DC1E4D-FFDB-4DAC-99C2-204915E49C1A}">
            <xm:f>Report_DCF!$B$4="M USD"</xm:f>
            <x14:dxf>
              <numFmt numFmtId="189" formatCode="#,##0,,_);\(#,##0,,\);&quot; - &quot;;@_)"/>
            </x14:dxf>
          </x14:cfRule>
          <xm:sqref>I22</xm:sqref>
        </x14:conditionalFormatting>
        <x14:conditionalFormatting xmlns:xm="http://schemas.microsoft.com/office/excel/2006/main">
          <x14:cfRule type="expression" priority="31" stopIfTrue="1" id="{42AFA0DE-FD55-4811-BCDA-8AF8683AE897}">
            <xm:f>Report_DCF!$B$4="M USD"</xm:f>
            <x14:dxf>
              <numFmt numFmtId="189" formatCode="#,##0,,_);\(#,##0,,\);&quot; - &quot;;@_)"/>
            </x14:dxf>
          </x14:cfRule>
          <xm:sqref>J22</xm:sqref>
        </x14:conditionalFormatting>
        <x14:conditionalFormatting xmlns:xm="http://schemas.microsoft.com/office/excel/2006/main">
          <x14:cfRule type="expression" priority="30" stopIfTrue="1" id="{45712146-8897-4974-9CF3-1A048D5E8607}">
            <xm:f>Report_DCF!$B$4="M USD"</xm:f>
            <x14:dxf>
              <numFmt numFmtId="189" formatCode="#,##0,,_);\(#,##0,,\);&quot; - &quot;;@_)"/>
            </x14:dxf>
          </x14:cfRule>
          <xm:sqref>F23</xm:sqref>
        </x14:conditionalFormatting>
        <x14:conditionalFormatting xmlns:xm="http://schemas.microsoft.com/office/excel/2006/main">
          <x14:cfRule type="expression" priority="29" stopIfTrue="1" id="{C126D2F5-B7D1-49B4-A792-F53A4F10BEC6}">
            <xm:f>Report_DCF!$B$4="M USD"</xm:f>
            <x14:dxf>
              <numFmt numFmtId="189" formatCode="#,##0,,_);\(#,##0,,\);&quot; - &quot;;@_)"/>
            </x14:dxf>
          </x14:cfRule>
          <xm:sqref>G23</xm:sqref>
        </x14:conditionalFormatting>
        <x14:conditionalFormatting xmlns:xm="http://schemas.microsoft.com/office/excel/2006/main">
          <x14:cfRule type="expression" priority="28" stopIfTrue="1" id="{CDEDE2A0-76C4-4EB9-96E9-5AE25D69A55B}">
            <xm:f>Report_DCF!$B$4="M USD"</xm:f>
            <x14:dxf>
              <numFmt numFmtId="189" formatCode="#,##0,,_);\(#,##0,,\);&quot; - &quot;;@_)"/>
            </x14:dxf>
          </x14:cfRule>
          <xm:sqref>H23</xm:sqref>
        </x14:conditionalFormatting>
        <x14:conditionalFormatting xmlns:xm="http://schemas.microsoft.com/office/excel/2006/main">
          <x14:cfRule type="expression" priority="27" stopIfTrue="1" id="{CD48DCC8-1F6B-4A83-B06C-8E529ECE4601}">
            <xm:f>Report_DCF!$B$4="M USD"</xm:f>
            <x14:dxf>
              <numFmt numFmtId="189" formatCode="#,##0,,_);\(#,##0,,\);&quot; - &quot;;@_)"/>
            </x14:dxf>
          </x14:cfRule>
          <xm:sqref>I23</xm:sqref>
        </x14:conditionalFormatting>
        <x14:conditionalFormatting xmlns:xm="http://schemas.microsoft.com/office/excel/2006/main">
          <x14:cfRule type="expression" priority="26" stopIfTrue="1" id="{771EC8DE-E9E9-403B-BAFC-818606934FBF}">
            <xm:f>Report_DCF!$B$4="M USD"</xm:f>
            <x14:dxf>
              <numFmt numFmtId="189" formatCode="#,##0,,_);\(#,##0,,\);&quot; - &quot;;@_)"/>
            </x14:dxf>
          </x14:cfRule>
          <xm:sqref>J23</xm:sqref>
        </x14:conditionalFormatting>
        <x14:conditionalFormatting xmlns:xm="http://schemas.microsoft.com/office/excel/2006/main">
          <x14:cfRule type="expression" priority="25" stopIfTrue="1" id="{89EEE70E-1159-4151-80D1-24E11FA5F9A0}">
            <xm:f>Report_DCF!$B$4="M USD"</xm:f>
            <x14:dxf>
              <numFmt numFmtId="189" formatCode="#,##0,,_);\(#,##0,,\);&quot; - &quot;;@_)"/>
            </x14:dxf>
          </x14:cfRule>
          <xm:sqref>F24</xm:sqref>
        </x14:conditionalFormatting>
        <x14:conditionalFormatting xmlns:xm="http://schemas.microsoft.com/office/excel/2006/main">
          <x14:cfRule type="expression" priority="24" stopIfTrue="1" id="{060F8428-C627-42A9-B93E-47172E18A354}">
            <xm:f>Report_DCF!$B$4="M USD"</xm:f>
            <x14:dxf>
              <numFmt numFmtId="189" formatCode="#,##0,,_);\(#,##0,,\);&quot; - &quot;;@_)"/>
            </x14:dxf>
          </x14:cfRule>
          <xm:sqref>G24</xm:sqref>
        </x14:conditionalFormatting>
        <x14:conditionalFormatting xmlns:xm="http://schemas.microsoft.com/office/excel/2006/main">
          <x14:cfRule type="expression" priority="23" stopIfTrue="1" id="{3A29DBCD-7DB9-4762-8576-638F63B31FCD}">
            <xm:f>Report_DCF!$B$4="M USD"</xm:f>
            <x14:dxf>
              <numFmt numFmtId="189" formatCode="#,##0,,_);\(#,##0,,\);&quot; - &quot;;@_)"/>
            </x14:dxf>
          </x14:cfRule>
          <xm:sqref>H24</xm:sqref>
        </x14:conditionalFormatting>
        <x14:conditionalFormatting xmlns:xm="http://schemas.microsoft.com/office/excel/2006/main">
          <x14:cfRule type="expression" priority="22" stopIfTrue="1" id="{5A55E7E9-6F48-4FB5-AEC5-E2E8FF430CD7}">
            <xm:f>Report_DCF!$B$4="M USD"</xm:f>
            <x14:dxf>
              <numFmt numFmtId="189" formatCode="#,##0,,_);\(#,##0,,\);&quot; - &quot;;@_)"/>
            </x14:dxf>
          </x14:cfRule>
          <xm:sqref>I24</xm:sqref>
        </x14:conditionalFormatting>
        <x14:conditionalFormatting xmlns:xm="http://schemas.microsoft.com/office/excel/2006/main">
          <x14:cfRule type="expression" priority="21" stopIfTrue="1" id="{01C15B5C-59BA-4D46-96AD-C1A13BC43480}">
            <xm:f>Report_DCF!$B$4="M USD"</xm:f>
            <x14:dxf>
              <numFmt numFmtId="189" formatCode="#,##0,,_);\(#,##0,,\);&quot; - &quot;;@_)"/>
            </x14:dxf>
          </x14:cfRule>
          <xm:sqref>J24</xm:sqref>
        </x14:conditionalFormatting>
        <x14:conditionalFormatting xmlns:xm="http://schemas.microsoft.com/office/excel/2006/main">
          <x14:cfRule type="expression" priority="20" stopIfTrue="1" id="{CCB375BE-BBE4-414B-93C3-FDA4FA5DD969}">
            <xm:f>Report_DCF!$B$4="M USD"</xm:f>
            <x14:dxf>
              <numFmt numFmtId="189" formatCode="#,##0,,_);\(#,##0,,\);&quot; - &quot;;@_)"/>
            </x14:dxf>
          </x14:cfRule>
          <xm:sqref>F25</xm:sqref>
        </x14:conditionalFormatting>
        <x14:conditionalFormatting xmlns:xm="http://schemas.microsoft.com/office/excel/2006/main">
          <x14:cfRule type="expression" priority="19" stopIfTrue="1" id="{7EA7FEB0-4212-4FCD-9FD4-03AA2AFBD897}">
            <xm:f>Report_DCF!$B$4="M USD"</xm:f>
            <x14:dxf>
              <numFmt numFmtId="189" formatCode="#,##0,,_);\(#,##0,,\);&quot; - &quot;;@_)"/>
            </x14:dxf>
          </x14:cfRule>
          <xm:sqref>G25</xm:sqref>
        </x14:conditionalFormatting>
        <x14:conditionalFormatting xmlns:xm="http://schemas.microsoft.com/office/excel/2006/main">
          <x14:cfRule type="expression" priority="18" stopIfTrue="1" id="{BF5AE9F2-0404-4622-A192-EAF261EC7395}">
            <xm:f>Report_DCF!$B$4="M USD"</xm:f>
            <x14:dxf>
              <numFmt numFmtId="189" formatCode="#,##0,,_);\(#,##0,,\);&quot; - &quot;;@_)"/>
            </x14:dxf>
          </x14:cfRule>
          <xm:sqref>H25</xm:sqref>
        </x14:conditionalFormatting>
        <x14:conditionalFormatting xmlns:xm="http://schemas.microsoft.com/office/excel/2006/main">
          <x14:cfRule type="expression" priority="17" stopIfTrue="1" id="{A12FD257-0E43-4A4E-AAD1-EF42D70B9231}">
            <xm:f>Report_DCF!$B$4="M USD"</xm:f>
            <x14:dxf>
              <numFmt numFmtId="189" formatCode="#,##0,,_);\(#,##0,,\);&quot; - &quot;;@_)"/>
            </x14:dxf>
          </x14:cfRule>
          <xm:sqref>I25</xm:sqref>
        </x14:conditionalFormatting>
        <x14:conditionalFormatting xmlns:xm="http://schemas.microsoft.com/office/excel/2006/main">
          <x14:cfRule type="expression" priority="16" stopIfTrue="1" id="{1D64BA43-8AE2-48FB-A55E-D52610129B38}">
            <xm:f>Report_DCF!$B$4="M USD"</xm:f>
            <x14:dxf>
              <numFmt numFmtId="189" formatCode="#,##0,,_);\(#,##0,,\);&quot; - &quot;;@_)"/>
            </x14:dxf>
          </x14:cfRule>
          <xm:sqref>J25</xm:sqref>
        </x14:conditionalFormatting>
        <x14:conditionalFormatting xmlns:xm="http://schemas.microsoft.com/office/excel/2006/main">
          <x14:cfRule type="expression" priority="15" stopIfTrue="1" id="{EE39835B-2FAE-42F2-918D-730F797775A8}">
            <xm:f>Report_DCF!$B$4="M USD"</xm:f>
            <x14:dxf>
              <numFmt numFmtId="189" formatCode="#,##0,,_);\(#,##0,,\);&quot; - &quot;;@_)"/>
            </x14:dxf>
          </x14:cfRule>
          <xm:sqref>F26</xm:sqref>
        </x14:conditionalFormatting>
        <x14:conditionalFormatting xmlns:xm="http://schemas.microsoft.com/office/excel/2006/main">
          <x14:cfRule type="expression" priority="14" stopIfTrue="1" id="{CFDD6035-1245-4742-BFBD-87AA73C574D3}">
            <xm:f>Report_DCF!$B$4="M USD"</xm:f>
            <x14:dxf>
              <numFmt numFmtId="189" formatCode="#,##0,,_);\(#,##0,,\);&quot; - &quot;;@_)"/>
            </x14:dxf>
          </x14:cfRule>
          <xm:sqref>G26</xm:sqref>
        </x14:conditionalFormatting>
        <x14:conditionalFormatting xmlns:xm="http://schemas.microsoft.com/office/excel/2006/main">
          <x14:cfRule type="expression" priority="13" stopIfTrue="1" id="{DE4E268E-DEB2-49CA-8812-8FBC755C90AD}">
            <xm:f>Report_DCF!$B$4="M USD"</xm:f>
            <x14:dxf>
              <numFmt numFmtId="189" formatCode="#,##0,,_);\(#,##0,,\);&quot; - &quot;;@_)"/>
            </x14:dxf>
          </x14:cfRule>
          <xm:sqref>H26</xm:sqref>
        </x14:conditionalFormatting>
        <x14:conditionalFormatting xmlns:xm="http://schemas.microsoft.com/office/excel/2006/main">
          <x14:cfRule type="expression" priority="12" stopIfTrue="1" id="{7B791875-3E5F-4F8C-882F-665C7701BCD3}">
            <xm:f>Report_DCF!$B$4="M USD"</xm:f>
            <x14:dxf>
              <numFmt numFmtId="189" formatCode="#,##0,,_);\(#,##0,,\);&quot; - &quot;;@_)"/>
            </x14:dxf>
          </x14:cfRule>
          <xm:sqref>I26</xm:sqref>
        </x14:conditionalFormatting>
        <x14:conditionalFormatting xmlns:xm="http://schemas.microsoft.com/office/excel/2006/main">
          <x14:cfRule type="expression" priority="11" stopIfTrue="1" id="{8E465EC2-BA8A-4A0F-96CA-C184E6DC94C9}">
            <xm:f>Report_DCF!$B$4="M USD"</xm:f>
            <x14:dxf>
              <numFmt numFmtId="189" formatCode="#,##0,,_);\(#,##0,,\);&quot; - &quot;;@_)"/>
            </x14:dxf>
          </x14:cfRule>
          <xm:sqref>J26</xm:sqref>
        </x14:conditionalFormatting>
        <x14:conditionalFormatting xmlns:xm="http://schemas.microsoft.com/office/excel/2006/main">
          <x14:cfRule type="expression" priority="10" stopIfTrue="1" id="{87F0B0AC-BAD3-455B-A531-39D116297385}">
            <xm:f>Report_DCF!$B$4="M USD"</xm:f>
            <x14:dxf>
              <numFmt numFmtId="189" formatCode="#,##0,,_);\(#,##0,,\);&quot; - &quot;;@_)"/>
            </x14:dxf>
          </x14:cfRule>
          <xm:sqref>F27</xm:sqref>
        </x14:conditionalFormatting>
        <x14:conditionalFormatting xmlns:xm="http://schemas.microsoft.com/office/excel/2006/main">
          <x14:cfRule type="expression" priority="9" stopIfTrue="1" id="{36F0C215-D8DE-4AD2-AA31-FBD09EABB5C5}">
            <xm:f>Report_DCF!$B$4="M USD"</xm:f>
            <x14:dxf>
              <numFmt numFmtId="189" formatCode="#,##0,,_);\(#,##0,,\);&quot; - &quot;;@_)"/>
            </x14:dxf>
          </x14:cfRule>
          <xm:sqref>G27</xm:sqref>
        </x14:conditionalFormatting>
        <x14:conditionalFormatting xmlns:xm="http://schemas.microsoft.com/office/excel/2006/main">
          <x14:cfRule type="expression" priority="8" stopIfTrue="1" id="{3ADD3B3A-5DF5-43CD-BAF9-A9F4403BDA30}">
            <xm:f>Report_DCF!$B$4="M USD"</xm:f>
            <x14:dxf>
              <numFmt numFmtId="189" formatCode="#,##0,,_);\(#,##0,,\);&quot; - &quot;;@_)"/>
            </x14:dxf>
          </x14:cfRule>
          <xm:sqref>H27</xm:sqref>
        </x14:conditionalFormatting>
        <x14:conditionalFormatting xmlns:xm="http://schemas.microsoft.com/office/excel/2006/main">
          <x14:cfRule type="expression" priority="7" stopIfTrue="1" id="{799FE240-D413-41F4-9D21-CCEB2BE1B780}">
            <xm:f>Report_DCF!$B$4="M USD"</xm:f>
            <x14:dxf>
              <numFmt numFmtId="189" formatCode="#,##0,,_);\(#,##0,,\);&quot; - &quot;;@_)"/>
            </x14:dxf>
          </x14:cfRule>
          <xm:sqref>I27</xm:sqref>
        </x14:conditionalFormatting>
        <x14:conditionalFormatting xmlns:xm="http://schemas.microsoft.com/office/excel/2006/main">
          <x14:cfRule type="expression" priority="6" stopIfTrue="1" id="{7727A52C-EC3E-4AB4-9B96-E656AAB00BE5}">
            <xm:f>Report_DCF!$B$4="M USD"</xm:f>
            <x14:dxf>
              <numFmt numFmtId="189" formatCode="#,##0,,_);\(#,##0,,\);&quot; - &quot;;@_)"/>
            </x14:dxf>
          </x14:cfRule>
          <xm:sqref>J27</xm:sqref>
        </x14:conditionalFormatting>
        <x14:conditionalFormatting xmlns:xm="http://schemas.microsoft.com/office/excel/2006/main">
          <x14:cfRule type="expression" priority="5" stopIfTrue="1" id="{1F30E7FD-B564-4DC1-B726-DCCF03AC7DC5}">
            <xm:f>Report_DCF!$B$4="M USD"</xm:f>
            <x14:dxf>
              <numFmt numFmtId="189" formatCode="#,##0,,_);\(#,##0,,\);&quot; - &quot;;@_)"/>
            </x14:dxf>
          </x14:cfRule>
          <xm:sqref>F28</xm:sqref>
        </x14:conditionalFormatting>
        <x14:conditionalFormatting xmlns:xm="http://schemas.microsoft.com/office/excel/2006/main">
          <x14:cfRule type="expression" priority="4" stopIfTrue="1" id="{6AE87F9C-DE57-4E58-BC4F-1E814E110BCE}">
            <xm:f>Report_DCF!$B$4="M USD"</xm:f>
            <x14:dxf>
              <numFmt numFmtId="189" formatCode="#,##0,,_);\(#,##0,,\);&quot; - &quot;;@_)"/>
            </x14:dxf>
          </x14:cfRule>
          <xm:sqref>G28</xm:sqref>
        </x14:conditionalFormatting>
        <x14:conditionalFormatting xmlns:xm="http://schemas.microsoft.com/office/excel/2006/main">
          <x14:cfRule type="expression" priority="3" stopIfTrue="1" id="{E743871B-345A-4589-AE8D-7B3658F603EC}">
            <xm:f>Report_DCF!$B$4="M USD"</xm:f>
            <x14:dxf>
              <numFmt numFmtId="189" formatCode="#,##0,,_);\(#,##0,,\);&quot; - &quot;;@_)"/>
            </x14:dxf>
          </x14:cfRule>
          <xm:sqref>H28</xm:sqref>
        </x14:conditionalFormatting>
        <x14:conditionalFormatting xmlns:xm="http://schemas.microsoft.com/office/excel/2006/main">
          <x14:cfRule type="expression" priority="2" stopIfTrue="1" id="{CC8AF337-4EC3-44F4-BCA1-C78C9A3246ED}">
            <xm:f>Report_DCF!$B$4="M USD"</xm:f>
            <x14:dxf>
              <numFmt numFmtId="189" formatCode="#,##0,,_);\(#,##0,,\);&quot; - &quot;;@_)"/>
            </x14:dxf>
          </x14:cfRule>
          <xm:sqref>I28</xm:sqref>
        </x14:conditionalFormatting>
        <x14:conditionalFormatting xmlns:xm="http://schemas.microsoft.com/office/excel/2006/main">
          <x14:cfRule type="expression" priority="1" stopIfTrue="1" id="{260E3D5F-1B88-43DC-A5F1-45932A668144}">
            <xm:f>Report_DCF!$B$4="M USD"</xm:f>
            <x14:dxf>
              <numFmt numFmtId="189" formatCode="#,##0,,_);\(#,##0,,\);&quot; - &quot;;@_)"/>
            </x14:dxf>
          </x14:cfRule>
          <xm:sqref>J28</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C904D-5D16-4C66-825F-A37C6A393BF4}">
  <sheetPr>
    <tabColor rgb="FFFFFFFF"/>
  </sheetPr>
  <dimension ref="A1"/>
  <sheetViews>
    <sheetView showGridLines="0" zoomScaleNormal="100" workbookViewId="0">
      <pane ySplit="1" topLeftCell="A2" activePane="bottomLeft" state="frozen"/>
      <selection pane="bottomLeft"/>
    </sheetView>
  </sheetViews>
  <sheetFormatPr defaultColWidth="14.125" defaultRowHeight="14.25" customHeight="1" x14ac:dyDescent="0.3"/>
  <cols>
    <col min="1" max="16384" width="14.125" style="5"/>
  </cols>
  <sheetData/>
  <phoneticPr fontId="1"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2FAF1-239B-48EB-9659-BAF110FB43EE}">
  <sheetPr>
    <tabColor rgb="FF00324B"/>
    <pageSetUpPr fitToPage="1"/>
  </sheetPr>
  <dimension ref="A1:O33"/>
  <sheetViews>
    <sheetView showGridLines="0" zoomScaleNormal="100" workbookViewId="0">
      <pane ySplit="1" topLeftCell="A2" activePane="bottomLeft" state="frozen"/>
      <selection pane="bottomLeft"/>
    </sheetView>
  </sheetViews>
  <sheetFormatPr defaultColWidth="14.125" defaultRowHeight="14.25" customHeight="1" x14ac:dyDescent="0.3"/>
  <cols>
    <col min="1" max="1" width="14.125" style="5"/>
    <col min="2" max="5" width="14.125" style="4"/>
    <col min="6" max="13" width="14.125" style="5"/>
    <col min="14" max="14" width="14.125" style="5" customWidth="1"/>
    <col min="15" max="16384" width="14.125" style="5"/>
  </cols>
  <sheetData>
    <row r="1" spans="1:15" s="1" customFormat="1" ht="14.25" customHeight="1" x14ac:dyDescent="0.3">
      <c r="A1" s="36" t="s">
        <v>169</v>
      </c>
      <c r="B1" s="2"/>
      <c r="C1" s="2"/>
      <c r="D1" s="2"/>
      <c r="E1" s="2"/>
      <c r="H1" s="7" t="s">
        <v>322</v>
      </c>
      <c r="I1" s="124">
        <f>DCF!I44</f>
        <v>533370328.07791471</v>
      </c>
      <c r="J1" s="124">
        <f>DCF!J44</f>
        <v>1055349622.8834585</v>
      </c>
      <c r="K1" s="124">
        <f>DCF!K44</f>
        <v>1078635082.987505</v>
      </c>
      <c r="L1" s="124">
        <f>DCF!L44</f>
        <v>1100866616.6115828</v>
      </c>
      <c r="M1" s="124">
        <f>DCF!M44</f>
        <v>1121116651.6152</v>
      </c>
    </row>
    <row r="2" spans="1:15" ht="14.25" customHeight="1" x14ac:dyDescent="0.3">
      <c r="A2" s="3"/>
    </row>
    <row r="3" spans="1:15" ht="14.25" customHeight="1" x14ac:dyDescent="0.3">
      <c r="A3" s="3"/>
      <c r="F3" s="39" t="s">
        <v>166</v>
      </c>
      <c r="G3" s="39"/>
      <c r="H3" s="39"/>
      <c r="I3" s="40" t="s">
        <v>167</v>
      </c>
      <c r="J3" s="40"/>
      <c r="K3" s="40"/>
      <c r="L3" s="40"/>
      <c r="M3" s="40"/>
    </row>
    <row r="4" spans="1:15" s="4" customFormat="1" ht="14.25" customHeight="1" x14ac:dyDescent="0.3">
      <c r="A4" s="7" t="s">
        <v>70</v>
      </c>
      <c r="B4" s="7" t="s">
        <v>71</v>
      </c>
      <c r="C4" s="7" t="s">
        <v>72</v>
      </c>
      <c r="D4" s="7" t="s">
        <v>73</v>
      </c>
      <c r="E4" s="7" t="s">
        <v>163</v>
      </c>
      <c r="F4" s="27">
        <v>2023</v>
      </c>
      <c r="G4" s="27">
        <v>2024</v>
      </c>
      <c r="H4" s="28" t="s">
        <v>151</v>
      </c>
      <c r="I4" s="28" t="s">
        <v>165</v>
      </c>
      <c r="J4" s="38">
        <v>2026</v>
      </c>
      <c r="K4" s="38">
        <v>2027</v>
      </c>
      <c r="L4" s="38">
        <v>2028</v>
      </c>
      <c r="M4" s="38">
        <v>2029</v>
      </c>
      <c r="N4" s="7" t="s">
        <v>33</v>
      </c>
      <c r="O4" s="7" t="s">
        <v>75</v>
      </c>
    </row>
    <row r="5" spans="1:15" ht="14.25" customHeight="1" x14ac:dyDescent="0.3">
      <c r="A5" s="37" t="s">
        <v>43</v>
      </c>
      <c r="B5" s="37" t="s">
        <v>44</v>
      </c>
      <c r="C5" s="37" t="s">
        <v>44</v>
      </c>
      <c r="D5" s="37" t="s">
        <v>44</v>
      </c>
      <c r="E5" s="37" t="s">
        <v>44</v>
      </c>
      <c r="F5" s="35">
        <f>PL!F5+PL_A!F5</f>
        <v>168063711</v>
      </c>
      <c r="G5" s="35">
        <f>PL!G5+PL_A!G5</f>
        <v>170880819</v>
      </c>
      <c r="H5" s="35">
        <f>PL!H5+PL_A!H5</f>
        <v>89085937</v>
      </c>
      <c r="I5" s="35">
        <f>Revenue!I12</f>
        <v>89085937</v>
      </c>
      <c r="J5" s="35">
        <f>Revenue!J12</f>
        <v>185191845.83560002</v>
      </c>
      <c r="K5" s="35">
        <f>Revenue!K12</f>
        <v>192216172.54814434</v>
      </c>
      <c r="L5" s="35">
        <f>Revenue!L12</f>
        <v>199456955.76803297</v>
      </c>
      <c r="M5" s="35">
        <f>Revenue!M12</f>
        <v>207064244.06102577</v>
      </c>
      <c r="N5" s="31" t="s">
        <v>36</v>
      </c>
      <c r="O5" s="32"/>
    </row>
    <row r="6" spans="1:15" ht="14.25" customHeight="1" x14ac:dyDescent="0.3">
      <c r="A6" s="37" t="s">
        <v>43</v>
      </c>
      <c r="B6" s="37" t="s">
        <v>45</v>
      </c>
      <c r="C6" s="37" t="s">
        <v>45</v>
      </c>
      <c r="D6" s="37" t="s">
        <v>45</v>
      </c>
      <c r="E6" s="37" t="s">
        <v>45</v>
      </c>
      <c r="F6" s="35">
        <f>PL!F6+PL_A!F6</f>
        <v>29083587</v>
      </c>
      <c r="G6" s="35">
        <f>PL!G6+PL_A!G6</f>
        <v>31617233</v>
      </c>
      <c r="H6" s="35">
        <f>PL!H6+PL_A!H6</f>
        <v>19292087</v>
      </c>
      <c r="I6" s="35">
        <f>Revenue!I26</f>
        <v>0</v>
      </c>
      <c r="J6" s="35">
        <f>Revenue!J26</f>
        <v>0</v>
      </c>
      <c r="K6" s="35">
        <f>Revenue!K26</f>
        <v>0</v>
      </c>
      <c r="L6" s="35">
        <f>Revenue!L26</f>
        <v>0</v>
      </c>
      <c r="M6" s="35">
        <f>Revenue!M26</f>
        <v>0</v>
      </c>
      <c r="N6" s="31" t="s">
        <v>35</v>
      </c>
      <c r="O6" s="32"/>
    </row>
    <row r="7" spans="1:15" ht="14.25" customHeight="1" x14ac:dyDescent="0.3">
      <c r="A7" s="63"/>
      <c r="B7" s="63"/>
      <c r="C7" s="63"/>
      <c r="D7" s="63"/>
      <c r="E7" s="63" t="s">
        <v>168</v>
      </c>
      <c r="F7" s="64">
        <f t="shared" ref="F7:M7" si="0">SUM(F5:F6)</f>
        <v>197147298</v>
      </c>
      <c r="G7" s="64">
        <f t="shared" si="0"/>
        <v>202498052</v>
      </c>
      <c r="H7" s="64">
        <f t="shared" si="0"/>
        <v>108378024</v>
      </c>
      <c r="I7" s="64">
        <f t="shared" si="0"/>
        <v>89085937</v>
      </c>
      <c r="J7" s="64">
        <f t="shared" si="0"/>
        <v>185191845.83560002</v>
      </c>
      <c r="K7" s="64">
        <f t="shared" si="0"/>
        <v>192216172.54814434</v>
      </c>
      <c r="L7" s="64">
        <f t="shared" si="0"/>
        <v>199456955.76803297</v>
      </c>
      <c r="M7" s="64">
        <f t="shared" si="0"/>
        <v>207064244.06102577</v>
      </c>
    </row>
    <row r="8" spans="1:15" ht="14.25" customHeight="1" x14ac:dyDescent="0.3">
      <c r="A8" s="65"/>
      <c r="B8" s="65"/>
      <c r="C8" s="65"/>
      <c r="D8" s="65"/>
      <c r="E8" s="66" t="s">
        <v>36</v>
      </c>
      <c r="F8" s="65">
        <v>0</v>
      </c>
      <c r="G8" s="65">
        <f t="shared" ref="G8" si="1">IFERROR(G7/F7-1,0)</f>
        <v>2.7140894418953732E-2</v>
      </c>
      <c r="H8" s="65">
        <v>0</v>
      </c>
      <c r="I8" s="65">
        <f>IFERROR((H7+I7)/G7-1,0)</f>
        <v>-2.4859947788534731E-2</v>
      </c>
      <c r="J8" s="65">
        <f>IFERROR(J7/(H7+I7)-1,0)</f>
        <v>-6.2148632602381459E-2</v>
      </c>
      <c r="K8" s="65">
        <f t="shared" ref="K8:M8" si="2">IFERROR(K7/J7-1,0)</f>
        <v>3.7930000000000019E-2</v>
      </c>
      <c r="L8" s="65">
        <f t="shared" si="2"/>
        <v>3.7670000000000092E-2</v>
      </c>
      <c r="M8" s="65">
        <f t="shared" si="2"/>
        <v>3.8140000000000063E-2</v>
      </c>
    </row>
    <row r="9" spans="1:15" ht="14.25" customHeight="1" x14ac:dyDescent="0.3">
      <c r="B9" s="5"/>
      <c r="C9" s="5"/>
      <c r="D9" s="5"/>
      <c r="E9" s="5"/>
    </row>
    <row r="10" spans="1:15" ht="14.25" customHeight="1" x14ac:dyDescent="0.3">
      <c r="A10" s="15" t="s">
        <v>170</v>
      </c>
      <c r="F10" s="39" t="s">
        <v>166</v>
      </c>
      <c r="G10" s="39"/>
      <c r="H10" s="39"/>
      <c r="I10" s="40" t="s">
        <v>167</v>
      </c>
      <c r="J10" s="40"/>
      <c r="K10" s="40"/>
      <c r="L10" s="40"/>
      <c r="M10" s="40"/>
    </row>
    <row r="11" spans="1:15" s="4" customFormat="1" ht="14.25" customHeight="1" x14ac:dyDescent="0.3">
      <c r="A11" s="7"/>
      <c r="B11" s="7"/>
      <c r="C11" s="7"/>
      <c r="D11" s="7" t="s">
        <v>171</v>
      </c>
      <c r="E11" s="7" t="s">
        <v>163</v>
      </c>
      <c r="F11" s="27">
        <v>2023</v>
      </c>
      <c r="G11" s="27">
        <v>2024</v>
      </c>
      <c r="H11" s="28" t="s">
        <v>151</v>
      </c>
      <c r="I11" s="28" t="s">
        <v>165</v>
      </c>
      <c r="J11" s="38">
        <v>2026</v>
      </c>
      <c r="K11" s="38">
        <v>2027</v>
      </c>
      <c r="L11" s="38">
        <v>2028</v>
      </c>
      <c r="M11" s="38">
        <v>2029</v>
      </c>
      <c r="N11" s="7" t="s">
        <v>33</v>
      </c>
      <c r="O11" s="7" t="s">
        <v>75</v>
      </c>
    </row>
    <row r="12" spans="1:15" ht="14.25" customHeight="1" x14ac:dyDescent="0.3">
      <c r="A12" s="44" t="s">
        <v>173</v>
      </c>
      <c r="B12" s="44"/>
      <c r="C12" s="44"/>
      <c r="D12" s="45" t="s">
        <v>172</v>
      </c>
      <c r="E12" s="44" t="s">
        <v>44</v>
      </c>
      <c r="F12" s="43">
        <f>PL!F5+PL_A!F5</f>
        <v>168063711</v>
      </c>
      <c r="G12" s="43">
        <f>PL!G5+PL_A!G5</f>
        <v>170880819</v>
      </c>
      <c r="H12" s="43">
        <f>PL!H5+PL_A!H5</f>
        <v>89085937</v>
      </c>
      <c r="I12" s="43">
        <f>IF(D12="Deducted After Applying Growth Rate", G12*(1+I15)-H12, IF(D12="Monthly Revenue × Remaining Months", H12/6*(12-6),""))</f>
        <v>89085937</v>
      </c>
      <c r="J12" s="43">
        <f>(H12+I12)*(1+J15)</f>
        <v>185191845.83560002</v>
      </c>
      <c r="K12" s="43">
        <f>J12*(1+K15)</f>
        <v>192216172.54814434</v>
      </c>
      <c r="L12" s="43">
        <f>K12*(1+L15)</f>
        <v>199456955.76803297</v>
      </c>
      <c r="M12" s="43">
        <f>L12*(1+M15)</f>
        <v>207064244.06102577</v>
      </c>
      <c r="N12" s="31" t="s">
        <v>36</v>
      </c>
      <c r="O12" s="32"/>
    </row>
    <row r="13" spans="1:15" ht="14.25" customHeight="1" x14ac:dyDescent="0.3">
      <c r="A13" s="67"/>
      <c r="B13" s="67"/>
      <c r="C13" s="67"/>
      <c r="D13" s="67"/>
      <c r="E13" s="66" t="s">
        <v>36</v>
      </c>
      <c r="F13" s="68">
        <v>0</v>
      </c>
      <c r="G13" s="68">
        <f>IFERROR(G12/F12-1,0)</f>
        <v>1.6762143256493944E-2</v>
      </c>
      <c r="H13" s="68"/>
      <c r="I13" s="68">
        <f>IFERROR((H12+I12)/G12-1,0)</f>
        <v>4.2667486278843203E-2</v>
      </c>
      <c r="J13" s="68">
        <f>IFERROR(J12/(H12+I12)-1,0)</f>
        <v>3.9400000000000102E-2</v>
      </c>
      <c r="K13" s="68">
        <f>IFERROR(K12/J12-1,0)</f>
        <v>3.7930000000000019E-2</v>
      </c>
      <c r="L13" s="68">
        <f>IFERROR(L12/K12-1,0)</f>
        <v>3.7670000000000092E-2</v>
      </c>
      <c r="M13" s="68">
        <f>IFERROR(M12/L12-1,0)</f>
        <v>3.8140000000000063E-2</v>
      </c>
    </row>
    <row r="14" spans="1:15" ht="14.25" customHeight="1" x14ac:dyDescent="0.3">
      <c r="A14" s="48"/>
      <c r="B14" s="48"/>
      <c r="C14" s="48"/>
      <c r="D14" s="48"/>
      <c r="E14" s="48"/>
      <c r="F14" s="48"/>
      <c r="G14" s="48"/>
      <c r="H14" s="48"/>
      <c r="I14" s="48"/>
      <c r="J14" s="48"/>
      <c r="K14" s="48"/>
      <c r="L14" s="48"/>
      <c r="M14" s="48"/>
    </row>
    <row r="15" spans="1:15" ht="14.25" customHeight="1" x14ac:dyDescent="0.3">
      <c r="A15" s="48"/>
      <c r="B15" s="48"/>
      <c r="C15" s="48"/>
      <c r="D15" s="48"/>
      <c r="E15" s="48"/>
      <c r="F15" s="48"/>
      <c r="G15" s="69" t="s">
        <v>36</v>
      </c>
      <c r="H15" s="70">
        <v>2</v>
      </c>
      <c r="I15" s="71">
        <f>CHOOSE($H$15,I16,I17,I18,I19)</f>
        <v>4.3709999999999999E-2</v>
      </c>
      <c r="J15" s="71">
        <f>CHOOSE($H$15,J16,J17,J18,J19)</f>
        <v>3.9399999999999998E-2</v>
      </c>
      <c r="K15" s="71">
        <f>CHOOSE($H$15,K16,K17,K18,K19)</f>
        <v>3.7929999999999998E-2</v>
      </c>
      <c r="L15" s="71">
        <f>CHOOSE($H$15,L16,L17,L18,L19)</f>
        <v>3.7670000000000002E-2</v>
      </c>
      <c r="M15" s="71">
        <f>CHOOSE($H$15,M16,M17,M18,M19)</f>
        <v>3.814E-2</v>
      </c>
    </row>
    <row r="16" spans="1:15" ht="14.25" customHeight="1" x14ac:dyDescent="0.3">
      <c r="A16" s="48"/>
      <c r="B16" s="48"/>
      <c r="C16" s="48"/>
      <c r="D16" s="48"/>
      <c r="E16" s="48"/>
      <c r="F16" s="48"/>
      <c r="G16" s="48"/>
      <c r="H16" s="72" t="s">
        <v>174</v>
      </c>
      <c r="I16" s="73"/>
      <c r="J16" s="73"/>
      <c r="K16" s="73"/>
      <c r="L16" s="73"/>
      <c r="M16" s="73"/>
    </row>
    <row r="17" spans="1:15" ht="14.25" customHeight="1" x14ac:dyDescent="0.3">
      <c r="A17" s="48"/>
      <c r="B17" s="48"/>
      <c r="C17" s="48"/>
      <c r="D17" s="48"/>
      <c r="E17" s="48"/>
      <c r="F17" s="48"/>
      <c r="G17" s="48"/>
      <c r="H17" s="72" t="s">
        <v>175</v>
      </c>
      <c r="I17" s="74">
        <f>Data!D$8</f>
        <v>4.3709999999999999E-2</v>
      </c>
      <c r="J17" s="74">
        <f>Data!E$8</f>
        <v>3.9399999999999998E-2</v>
      </c>
      <c r="K17" s="74">
        <f>Data!F$8</f>
        <v>3.7929999999999998E-2</v>
      </c>
      <c r="L17" s="74">
        <f>Data!G$8</f>
        <v>3.7670000000000002E-2</v>
      </c>
      <c r="M17" s="74">
        <f>Data!H$8</f>
        <v>3.814E-2</v>
      </c>
    </row>
    <row r="18" spans="1:15" ht="14.25" customHeight="1" x14ac:dyDescent="0.3">
      <c r="A18" s="48"/>
      <c r="B18" s="48"/>
      <c r="C18" s="48"/>
      <c r="D18" s="48"/>
      <c r="E18" s="48"/>
      <c r="F18" s="48"/>
      <c r="G18" s="48"/>
      <c r="H18" s="72" t="s">
        <v>176</v>
      </c>
      <c r="I18" s="74">
        <f>Data!D$6</f>
        <v>2.198E-2</v>
      </c>
      <c r="J18" s="74">
        <f>Data!E$6</f>
        <v>2.0750000000000001E-2</v>
      </c>
      <c r="K18" s="74">
        <f>Data!F$6</f>
        <v>1.9949999999999999E-2</v>
      </c>
      <c r="L18" s="74">
        <f>Data!G$6</f>
        <v>1.9879999999999998E-2</v>
      </c>
      <c r="M18" s="74">
        <f>Data!H$6</f>
        <v>1.992E-2</v>
      </c>
    </row>
    <row r="19" spans="1:15" ht="14.25" customHeight="1" x14ac:dyDescent="0.3">
      <c r="A19" s="48"/>
      <c r="B19" s="48"/>
      <c r="C19" s="48"/>
      <c r="D19" s="48"/>
      <c r="E19" s="48"/>
      <c r="F19" s="48"/>
      <c r="G19" s="48"/>
      <c r="H19" s="72" t="s">
        <v>177</v>
      </c>
      <c r="I19" s="73"/>
      <c r="J19" s="73"/>
      <c r="K19" s="73"/>
      <c r="L19" s="73"/>
      <c r="M19" s="73"/>
    </row>
    <row r="20" spans="1:15" ht="14.25" customHeight="1" x14ac:dyDescent="0.3">
      <c r="B20" s="5"/>
      <c r="C20" s="5"/>
      <c r="D20" s="5"/>
      <c r="E20" s="5"/>
    </row>
    <row r="21" spans="1:15" ht="14.25" customHeight="1" x14ac:dyDescent="0.3">
      <c r="A21" s="15" t="s">
        <v>178</v>
      </c>
      <c r="F21" s="39" t="s">
        <v>166</v>
      </c>
      <c r="G21" s="39"/>
      <c r="H21" s="39"/>
      <c r="I21" s="40" t="s">
        <v>167</v>
      </c>
      <c r="J21" s="40"/>
      <c r="K21" s="40"/>
      <c r="L21" s="40"/>
      <c r="M21" s="40"/>
    </row>
    <row r="22" spans="1:15" s="4" customFormat="1" ht="14.25" customHeight="1" x14ac:dyDescent="0.3">
      <c r="A22" s="7"/>
      <c r="B22" s="7"/>
      <c r="C22" s="7"/>
      <c r="D22" s="7" t="s">
        <v>171</v>
      </c>
      <c r="E22" s="7" t="s">
        <v>163</v>
      </c>
      <c r="F22" s="27">
        <v>2023</v>
      </c>
      <c r="G22" s="27">
        <v>2024</v>
      </c>
      <c r="H22" s="28" t="s">
        <v>151</v>
      </c>
      <c r="I22" s="28" t="s">
        <v>165</v>
      </c>
      <c r="J22" s="38">
        <v>2026</v>
      </c>
      <c r="K22" s="38">
        <v>2027</v>
      </c>
      <c r="L22" s="38">
        <v>2028</v>
      </c>
      <c r="M22" s="38">
        <v>2029</v>
      </c>
      <c r="N22" s="7" t="s">
        <v>33</v>
      </c>
      <c r="O22" s="7" t="s">
        <v>75</v>
      </c>
    </row>
    <row r="23" spans="1:15" ht="14.25" customHeight="1" x14ac:dyDescent="0.3">
      <c r="A23" s="47" t="s">
        <v>173</v>
      </c>
      <c r="B23" s="47"/>
      <c r="C23" s="47"/>
      <c r="D23" s="50" t="s">
        <v>183</v>
      </c>
      <c r="E23" s="47" t="s">
        <v>179</v>
      </c>
      <c r="F23" s="49"/>
      <c r="G23" s="49"/>
      <c r="H23" s="48">
        <f>IF($D23="Annual Market × Market Share - Accumulated Revenue", 0, IF($D23="Remaining Market × Market Share", G23*(1+I24)/12*6, ""))</f>
        <v>0</v>
      </c>
      <c r="I23" s="48">
        <f>IF($D23="Annual Market × Market Share - Accumulated Revenue", G23*(1+I24), IF($D23="Remaining Market × Market Share", G23*(1+I24)/12*(12-6), ""))</f>
        <v>0</v>
      </c>
      <c r="J23" s="48">
        <f>IF($D23="Annual Market × Market Share - Accumulated Revenue", I23*(1+J24), IF($D23="Remaining Market × Market Share", (H23+I23)*(1+J24), ""))</f>
        <v>0</v>
      </c>
      <c r="K23" s="48">
        <f>J23*(1+K24)</f>
        <v>0</v>
      </c>
      <c r="L23" s="48">
        <f>K23*(1+L24)</f>
        <v>0</v>
      </c>
      <c r="M23" s="48">
        <f>L23*(1+M24)</f>
        <v>0</v>
      </c>
    </row>
    <row r="24" spans="1:15" ht="14.25" customHeight="1" x14ac:dyDescent="0.3">
      <c r="A24" s="67"/>
      <c r="B24" s="67"/>
      <c r="C24" s="67"/>
      <c r="D24" s="67"/>
      <c r="E24" s="66" t="s">
        <v>180</v>
      </c>
      <c r="F24" s="68">
        <v>0</v>
      </c>
      <c r="G24" s="68">
        <f>IFERROR(G23/F23-1,0)</f>
        <v>0</v>
      </c>
      <c r="H24" s="68"/>
      <c r="I24" s="68">
        <f>I29</f>
        <v>4.3709999999999999E-2</v>
      </c>
      <c r="J24" s="68">
        <f>J29</f>
        <v>3.9399999999999998E-2</v>
      </c>
      <c r="K24" s="68">
        <f>K29</f>
        <v>3.7929999999999998E-2</v>
      </c>
      <c r="L24" s="68">
        <f>L29</f>
        <v>3.7670000000000002E-2</v>
      </c>
      <c r="M24" s="68">
        <f>M29</f>
        <v>3.814E-2</v>
      </c>
    </row>
    <row r="25" spans="1:15" ht="14.25" customHeight="1" x14ac:dyDescent="0.3">
      <c r="A25" s="75"/>
      <c r="B25" s="75"/>
      <c r="C25" s="76" t="s">
        <v>181</v>
      </c>
      <c r="D25" s="77" t="s">
        <v>182</v>
      </c>
      <c r="E25" s="75" t="s">
        <v>35</v>
      </c>
      <c r="F25" s="74">
        <f>IFERROR(F26/F23,0)</f>
        <v>0</v>
      </c>
      <c r="G25" s="74">
        <f>IFERROR(G26/G23,0)</f>
        <v>0</v>
      </c>
      <c r="H25" s="74">
        <f>IFERROR(IF($D23="Annual Market × Market Share - Accumulated Revenue", 0, IF($D23="Remaining Market × Market Share", H26/H23, "")),0)</f>
        <v>0</v>
      </c>
      <c r="I25" s="74">
        <f>IF($D25="3-Year Average", IFERROR(($F25*12+$G25*12+$H25*6)/(12+12+6),0), IF($D25="2-Year Average", IFERROR(($G25*12+$H25*6)/(12+6),0), IF($D25="Previous Year", IFERROR($G25,0), IF($D25="Current Year", IFERROR($H25,0), ""))))</f>
        <v>0</v>
      </c>
      <c r="J25" s="74">
        <f>I25</f>
        <v>0</v>
      </c>
      <c r="K25" s="74">
        <f>J25</f>
        <v>0</v>
      </c>
      <c r="L25" s="74">
        <f>K25</f>
        <v>0</v>
      </c>
      <c r="M25" s="74">
        <f>L25</f>
        <v>0</v>
      </c>
    </row>
    <row r="26" spans="1:15" ht="14.25" customHeight="1" x14ac:dyDescent="0.3">
      <c r="A26" s="44"/>
      <c r="B26" s="44"/>
      <c r="C26" s="44"/>
      <c r="D26" s="44"/>
      <c r="E26" s="44" t="s">
        <v>45</v>
      </c>
      <c r="F26" s="43">
        <f>PL!F6+PL_A!F6</f>
        <v>29083587</v>
      </c>
      <c r="G26" s="43">
        <f>PL!G6+PL_A!G6</f>
        <v>31617233</v>
      </c>
      <c r="H26" s="43">
        <f>PL!H6+PL_A!H6</f>
        <v>19292087</v>
      </c>
      <c r="I26" s="43">
        <f>IF($D23="Annual Market × Market Share - Accumulated Revenue", IFERROR((H23+I23)*I25-H26,""), IF($D23="Remaining Market × Market Share", IFERROR(I23*I25,""), ""))</f>
        <v>0</v>
      </c>
      <c r="J26" s="43">
        <f>J23*J25</f>
        <v>0</v>
      </c>
      <c r="K26" s="43">
        <f>K23*K25</f>
        <v>0</v>
      </c>
      <c r="L26" s="43">
        <f>L23*L25</f>
        <v>0</v>
      </c>
      <c r="M26" s="43">
        <f>M23*M25</f>
        <v>0</v>
      </c>
      <c r="N26" s="31" t="s">
        <v>35</v>
      </c>
      <c r="O26" s="32"/>
    </row>
    <row r="27" spans="1:15" ht="14.25" customHeight="1" x14ac:dyDescent="0.3">
      <c r="A27" s="67"/>
      <c r="B27" s="67"/>
      <c r="C27" s="67"/>
      <c r="D27" s="67"/>
      <c r="E27" s="66" t="s">
        <v>36</v>
      </c>
      <c r="F27" s="68">
        <v>0</v>
      </c>
      <c r="G27" s="68">
        <f>IFERROR(G26/F26-1,0)</f>
        <v>8.7116008076995488E-2</v>
      </c>
      <c r="H27" s="68"/>
      <c r="I27" s="68">
        <f>IFERROR((H26+I26)/G26-1,0)</f>
        <v>-0.38982367622112912</v>
      </c>
      <c r="J27" s="68">
        <f>IFERROR(J26/(H26+I26)-1,0)</f>
        <v>-1</v>
      </c>
      <c r="K27" s="68">
        <f>IFERROR(K26/J26-1,0)</f>
        <v>0</v>
      </c>
      <c r="L27" s="68">
        <f>IFERROR(L26/K26-1,0)</f>
        <v>0</v>
      </c>
      <c r="M27" s="68">
        <f>IFERROR(M26/L26-1,0)</f>
        <v>0</v>
      </c>
    </row>
    <row r="28" spans="1:15" ht="14.25" customHeight="1" x14ac:dyDescent="0.3">
      <c r="A28" s="48"/>
      <c r="B28" s="48"/>
      <c r="C28" s="48"/>
      <c r="D28" s="48"/>
      <c r="E28" s="48"/>
      <c r="F28" s="48"/>
      <c r="G28" s="48"/>
      <c r="H28" s="48"/>
      <c r="I28" s="48"/>
      <c r="J28" s="48"/>
      <c r="K28" s="48"/>
      <c r="L28" s="48"/>
      <c r="M28" s="48"/>
    </row>
    <row r="29" spans="1:15" ht="14.25" customHeight="1" x14ac:dyDescent="0.3">
      <c r="A29" s="48"/>
      <c r="B29" s="48"/>
      <c r="C29" s="48"/>
      <c r="D29" s="48"/>
      <c r="E29" s="48"/>
      <c r="F29" s="48"/>
      <c r="G29" s="69" t="s">
        <v>180</v>
      </c>
      <c r="H29" s="70">
        <v>2</v>
      </c>
      <c r="I29" s="71">
        <f>CHOOSE($H$29,I30,I31,I32,I33)</f>
        <v>4.3709999999999999E-2</v>
      </c>
      <c r="J29" s="71">
        <f>CHOOSE($H$29,J30,J31,J32,J33)</f>
        <v>3.9399999999999998E-2</v>
      </c>
      <c r="K29" s="71">
        <f>CHOOSE($H$29,K30,K31,K32,K33)</f>
        <v>3.7929999999999998E-2</v>
      </c>
      <c r="L29" s="71">
        <f>CHOOSE($H$29,L30,L31,L32,L33)</f>
        <v>3.7670000000000002E-2</v>
      </c>
      <c r="M29" s="71">
        <f>CHOOSE($H$29,M30,M31,M32,M33)</f>
        <v>3.814E-2</v>
      </c>
    </row>
    <row r="30" spans="1:15" ht="14.25" customHeight="1" x14ac:dyDescent="0.3">
      <c r="A30" s="48"/>
      <c r="B30" s="48"/>
      <c r="C30" s="48"/>
      <c r="D30" s="48"/>
      <c r="E30" s="48"/>
      <c r="F30" s="48"/>
      <c r="G30" s="48"/>
      <c r="H30" s="72" t="s">
        <v>174</v>
      </c>
      <c r="I30" s="73"/>
      <c r="J30" s="73"/>
      <c r="K30" s="73"/>
      <c r="L30" s="73"/>
      <c r="M30" s="73"/>
    </row>
    <row r="31" spans="1:15" ht="14.25" customHeight="1" x14ac:dyDescent="0.3">
      <c r="A31" s="48"/>
      <c r="B31" s="48"/>
      <c r="C31" s="48"/>
      <c r="D31" s="48"/>
      <c r="E31" s="48"/>
      <c r="F31" s="48"/>
      <c r="G31" s="48"/>
      <c r="H31" s="72" t="s">
        <v>175</v>
      </c>
      <c r="I31" s="74">
        <f>Data!D$8</f>
        <v>4.3709999999999999E-2</v>
      </c>
      <c r="J31" s="74">
        <f>Data!E$8</f>
        <v>3.9399999999999998E-2</v>
      </c>
      <c r="K31" s="74">
        <f>Data!F$8</f>
        <v>3.7929999999999998E-2</v>
      </c>
      <c r="L31" s="74">
        <f>Data!G$8</f>
        <v>3.7670000000000002E-2</v>
      </c>
      <c r="M31" s="74">
        <f>Data!H$8</f>
        <v>3.814E-2</v>
      </c>
    </row>
    <row r="32" spans="1:15" ht="14.25" customHeight="1" x14ac:dyDescent="0.3">
      <c r="A32" s="48"/>
      <c r="B32" s="48"/>
      <c r="C32" s="48"/>
      <c r="D32" s="48"/>
      <c r="E32" s="48"/>
      <c r="F32" s="48"/>
      <c r="G32" s="48"/>
      <c r="H32" s="72" t="s">
        <v>176</v>
      </c>
      <c r="I32" s="74">
        <f>Data!D$6</f>
        <v>2.198E-2</v>
      </c>
      <c r="J32" s="74">
        <f>Data!E$6</f>
        <v>2.0750000000000001E-2</v>
      </c>
      <c r="K32" s="74">
        <f>Data!F$6</f>
        <v>1.9949999999999999E-2</v>
      </c>
      <c r="L32" s="74">
        <f>Data!G$6</f>
        <v>1.9879999999999998E-2</v>
      </c>
      <c r="M32" s="74">
        <f>Data!H$6</f>
        <v>1.992E-2</v>
      </c>
    </row>
    <row r="33" spans="1:13" ht="14.25" customHeight="1" x14ac:dyDescent="0.3">
      <c r="A33" s="48"/>
      <c r="B33" s="48"/>
      <c r="C33" s="48"/>
      <c r="D33" s="48"/>
      <c r="E33" s="48"/>
      <c r="F33" s="48"/>
      <c r="G33" s="48"/>
      <c r="H33" s="72" t="s">
        <v>177</v>
      </c>
      <c r="I33" s="73"/>
      <c r="J33" s="73"/>
      <c r="K33" s="73"/>
      <c r="L33" s="73"/>
      <c r="M33" s="73"/>
    </row>
  </sheetData>
  <sheetProtection formatCells="0" formatColumns="0" formatRows="0" insertRows="0" deleteRows="0"/>
  <phoneticPr fontId="1" type="noConversion"/>
  <dataValidations count="3">
    <dataValidation type="list" allowBlank="1" showInputMessage="1" showErrorMessage="1" sqref="D12" xr:uid="{224963EF-FC59-45BF-8539-41AC8DA64E66}">
      <formula1>"Deducted After Applying Growth Rate, Monthly Revenue × Remaining Months"</formula1>
    </dataValidation>
    <dataValidation type="list" allowBlank="1" showInputMessage="1" showErrorMessage="1" sqref="D23" xr:uid="{624702C2-E866-4022-BB78-7766E730CE1F}">
      <formula1>"Annual Market × Market Share - Accumulated Revenue, Remaining Market × Market Share"</formula1>
    </dataValidation>
    <dataValidation type="list" allowBlank="1" showInputMessage="1" showErrorMessage="1" sqref="D25" xr:uid="{38262F8E-A430-4C44-904B-6366AB103E01}">
      <formula1>"3-Year Average,2-Year Average,Previous Year,Current Year,Internal Analysis"</formula1>
    </dataValidation>
  </dataValidations>
  <pageMargins left="0.25" right="0.25" top="0.75" bottom="0.75" header="0.3" footer="0.3"/>
  <pageSetup paperSize="9" scale="38"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180" stopIfTrue="1" id="{C45E95F4-A8FB-41FB-AF8B-CBB4FC479C1A}">
            <xm:f>Report_DCF!$B$4="M USD"</xm:f>
            <x14:dxf>
              <numFmt numFmtId="189" formatCode="#,##0,,_);\(#,##0,,\);&quot; - &quot;;@_)"/>
            </x14:dxf>
          </x14:cfRule>
          <xm:sqref>I1</xm:sqref>
        </x14:conditionalFormatting>
        <x14:conditionalFormatting xmlns:xm="http://schemas.microsoft.com/office/excel/2006/main">
          <x14:cfRule type="expression" priority="179" stopIfTrue="1" id="{F30F28B8-712B-4B69-B13D-5B6EBFE95819}">
            <xm:f>Report_DCF!$B$4="M USD"</xm:f>
            <x14:dxf>
              <numFmt numFmtId="189" formatCode="#,##0,,_);\(#,##0,,\);&quot; - &quot;;@_)"/>
            </x14:dxf>
          </x14:cfRule>
          <xm:sqref>J1</xm:sqref>
        </x14:conditionalFormatting>
        <x14:conditionalFormatting xmlns:xm="http://schemas.microsoft.com/office/excel/2006/main">
          <x14:cfRule type="expression" priority="178" stopIfTrue="1" id="{602D4810-4308-45F3-AC41-A0C71E800162}">
            <xm:f>Report_DCF!$B$4="M USD"</xm:f>
            <x14:dxf>
              <numFmt numFmtId="189" formatCode="#,##0,,_);\(#,##0,,\);&quot; - &quot;;@_)"/>
            </x14:dxf>
          </x14:cfRule>
          <xm:sqref>K1</xm:sqref>
        </x14:conditionalFormatting>
        <x14:conditionalFormatting xmlns:xm="http://schemas.microsoft.com/office/excel/2006/main">
          <x14:cfRule type="expression" priority="177" stopIfTrue="1" id="{DC89792B-9FF9-4D83-BF42-A3FAF523659F}">
            <xm:f>Report_DCF!$B$4="M USD"</xm:f>
            <x14:dxf>
              <numFmt numFmtId="189" formatCode="#,##0,,_);\(#,##0,,\);&quot; - &quot;;@_)"/>
            </x14:dxf>
          </x14:cfRule>
          <xm:sqref>L1</xm:sqref>
        </x14:conditionalFormatting>
        <x14:conditionalFormatting xmlns:xm="http://schemas.microsoft.com/office/excel/2006/main">
          <x14:cfRule type="expression" priority="176" stopIfTrue="1" id="{824EADBD-E172-465B-9DF2-B3724B35186B}">
            <xm:f>Report_DCF!$B$4="M USD"</xm:f>
            <x14:dxf>
              <numFmt numFmtId="189" formatCode="#,##0,,_);\(#,##0,,\);&quot; - &quot;;@_)"/>
            </x14:dxf>
          </x14:cfRule>
          <xm:sqref>M1</xm:sqref>
        </x14:conditionalFormatting>
        <x14:conditionalFormatting xmlns:xm="http://schemas.microsoft.com/office/excel/2006/main">
          <x14:cfRule type="expression" priority="175" stopIfTrue="1" id="{02C8BC98-EA25-4CD0-B7C7-78183F7C5312}">
            <xm:f>Report_DCF!$B$4="M USD"</xm:f>
            <x14:dxf>
              <numFmt numFmtId="189" formatCode="#,##0,,_);\(#,##0,,\);&quot; - &quot;;@_)"/>
            </x14:dxf>
          </x14:cfRule>
          <xm:sqref>F5</xm:sqref>
        </x14:conditionalFormatting>
        <x14:conditionalFormatting xmlns:xm="http://schemas.microsoft.com/office/excel/2006/main">
          <x14:cfRule type="expression" priority="174" stopIfTrue="1" id="{D83FDA64-BFAC-48D5-AFA4-584826758FA8}">
            <xm:f>Report_DCF!$B$4="M USD"</xm:f>
            <x14:dxf>
              <numFmt numFmtId="189" formatCode="#,##0,,_);\(#,##0,,\);&quot; - &quot;;@_)"/>
            </x14:dxf>
          </x14:cfRule>
          <xm:sqref>G5</xm:sqref>
        </x14:conditionalFormatting>
        <x14:conditionalFormatting xmlns:xm="http://schemas.microsoft.com/office/excel/2006/main">
          <x14:cfRule type="expression" priority="173" stopIfTrue="1" id="{F5E2B331-67D0-4A09-84E0-6C20AF45D1F0}">
            <xm:f>Report_DCF!$B$4="M USD"</xm:f>
            <x14:dxf>
              <numFmt numFmtId="189" formatCode="#,##0,,_);\(#,##0,,\);&quot; - &quot;;@_)"/>
            </x14:dxf>
          </x14:cfRule>
          <xm:sqref>H5</xm:sqref>
        </x14:conditionalFormatting>
        <x14:conditionalFormatting xmlns:xm="http://schemas.microsoft.com/office/excel/2006/main">
          <x14:cfRule type="expression" priority="172" stopIfTrue="1" id="{1452C2F3-9047-45EA-8350-050DA68D767B}">
            <xm:f>Report_DCF!$B$4="M USD"</xm:f>
            <x14:dxf>
              <numFmt numFmtId="189" formatCode="#,##0,,_);\(#,##0,,\);&quot; - &quot;;@_)"/>
            </x14:dxf>
          </x14:cfRule>
          <xm:sqref>I5</xm:sqref>
        </x14:conditionalFormatting>
        <x14:conditionalFormatting xmlns:xm="http://schemas.microsoft.com/office/excel/2006/main">
          <x14:cfRule type="expression" priority="171" stopIfTrue="1" id="{DE2BF2BD-6684-48A2-BA9C-09CCB92858FF}">
            <xm:f>Report_DCF!$B$4="M USD"</xm:f>
            <x14:dxf>
              <numFmt numFmtId="189" formatCode="#,##0,,_);\(#,##0,,\);&quot; - &quot;;@_)"/>
            </x14:dxf>
          </x14:cfRule>
          <xm:sqref>J5</xm:sqref>
        </x14:conditionalFormatting>
        <x14:conditionalFormatting xmlns:xm="http://schemas.microsoft.com/office/excel/2006/main">
          <x14:cfRule type="expression" priority="170" stopIfTrue="1" id="{C80E5229-DA8A-4F3C-939F-E6C04EB007DD}">
            <xm:f>Report_DCF!$B$4="M USD"</xm:f>
            <x14:dxf>
              <numFmt numFmtId="189" formatCode="#,##0,,_);\(#,##0,,\);&quot; - &quot;;@_)"/>
            </x14:dxf>
          </x14:cfRule>
          <xm:sqref>K5</xm:sqref>
        </x14:conditionalFormatting>
        <x14:conditionalFormatting xmlns:xm="http://schemas.microsoft.com/office/excel/2006/main">
          <x14:cfRule type="expression" priority="169" stopIfTrue="1" id="{73E87032-D0FF-45B4-B9F5-F22F0E115DD0}">
            <xm:f>Report_DCF!$B$4="M USD"</xm:f>
            <x14:dxf>
              <numFmt numFmtId="189" formatCode="#,##0,,_);\(#,##0,,\);&quot; - &quot;;@_)"/>
            </x14:dxf>
          </x14:cfRule>
          <xm:sqref>L5</xm:sqref>
        </x14:conditionalFormatting>
        <x14:conditionalFormatting xmlns:xm="http://schemas.microsoft.com/office/excel/2006/main">
          <x14:cfRule type="expression" priority="168" stopIfTrue="1" id="{1CFD94AB-7B36-459F-A717-FCC666C5B1C3}">
            <xm:f>Report_DCF!$B$4="M USD"</xm:f>
            <x14:dxf>
              <numFmt numFmtId="189" formatCode="#,##0,,_);\(#,##0,,\);&quot; - &quot;;@_)"/>
            </x14:dxf>
          </x14:cfRule>
          <xm:sqref>M5</xm:sqref>
        </x14:conditionalFormatting>
        <x14:conditionalFormatting xmlns:xm="http://schemas.microsoft.com/office/excel/2006/main">
          <x14:cfRule type="expression" priority="167" stopIfTrue="1" id="{AEC5C5ED-8646-4207-8DDD-0F3AA745AA0A}">
            <xm:f>Report_DCF!$B$4="M USD"</xm:f>
            <x14:dxf>
              <numFmt numFmtId="189" formatCode="#,##0,,_);\(#,##0,,\);&quot; - &quot;;@_)"/>
            </x14:dxf>
          </x14:cfRule>
          <xm:sqref>N5</xm:sqref>
        </x14:conditionalFormatting>
        <x14:conditionalFormatting xmlns:xm="http://schemas.microsoft.com/office/excel/2006/main">
          <x14:cfRule type="expression" priority="166" stopIfTrue="1" id="{C6E86C2F-3292-40A6-80BF-9BF90CE7E66C}">
            <xm:f>Report_DCF!$B$4="M USD"</xm:f>
            <x14:dxf>
              <numFmt numFmtId="189" formatCode="#,##0,,_);\(#,##0,,\);&quot; - &quot;;@_)"/>
            </x14:dxf>
          </x14:cfRule>
          <xm:sqref>O5</xm:sqref>
        </x14:conditionalFormatting>
        <x14:conditionalFormatting xmlns:xm="http://schemas.microsoft.com/office/excel/2006/main">
          <x14:cfRule type="expression" priority="165" stopIfTrue="1" id="{0A691BFC-10E0-4322-9036-5D6C9B75DCE3}">
            <xm:f>Report_DCF!$B$4="M USD"</xm:f>
            <x14:dxf>
              <numFmt numFmtId="189" formatCode="#,##0,,_);\(#,##0,,\);&quot; - &quot;;@_)"/>
            </x14:dxf>
          </x14:cfRule>
          <xm:sqref>F6</xm:sqref>
        </x14:conditionalFormatting>
        <x14:conditionalFormatting xmlns:xm="http://schemas.microsoft.com/office/excel/2006/main">
          <x14:cfRule type="expression" priority="164" stopIfTrue="1" id="{08B48134-4318-48C9-9D33-0641E1154E55}">
            <xm:f>Report_DCF!$B$4="M USD"</xm:f>
            <x14:dxf>
              <numFmt numFmtId="189" formatCode="#,##0,,_);\(#,##0,,\);&quot; - &quot;;@_)"/>
            </x14:dxf>
          </x14:cfRule>
          <xm:sqref>G6</xm:sqref>
        </x14:conditionalFormatting>
        <x14:conditionalFormatting xmlns:xm="http://schemas.microsoft.com/office/excel/2006/main">
          <x14:cfRule type="expression" priority="163" stopIfTrue="1" id="{A80C0527-ACB4-4664-ADC5-3D78861C4087}">
            <xm:f>Report_DCF!$B$4="M USD"</xm:f>
            <x14:dxf>
              <numFmt numFmtId="189" formatCode="#,##0,,_);\(#,##0,,\);&quot; - &quot;;@_)"/>
            </x14:dxf>
          </x14:cfRule>
          <xm:sqref>H6</xm:sqref>
        </x14:conditionalFormatting>
        <x14:conditionalFormatting xmlns:xm="http://schemas.microsoft.com/office/excel/2006/main">
          <x14:cfRule type="expression" priority="162" stopIfTrue="1" id="{4367347A-5A81-4051-B0AA-EF29A0EC621A}">
            <xm:f>Report_DCF!$B$4="M USD"</xm:f>
            <x14:dxf>
              <numFmt numFmtId="189" formatCode="#,##0,,_);\(#,##0,,\);&quot; - &quot;;@_)"/>
            </x14:dxf>
          </x14:cfRule>
          <xm:sqref>I6</xm:sqref>
        </x14:conditionalFormatting>
        <x14:conditionalFormatting xmlns:xm="http://schemas.microsoft.com/office/excel/2006/main">
          <x14:cfRule type="expression" priority="161" stopIfTrue="1" id="{FF850A02-AA71-4932-8D6B-9698288496F7}">
            <xm:f>Report_DCF!$B$4="M USD"</xm:f>
            <x14:dxf>
              <numFmt numFmtId="189" formatCode="#,##0,,_);\(#,##0,,\);&quot; - &quot;;@_)"/>
            </x14:dxf>
          </x14:cfRule>
          <xm:sqref>J6</xm:sqref>
        </x14:conditionalFormatting>
        <x14:conditionalFormatting xmlns:xm="http://schemas.microsoft.com/office/excel/2006/main">
          <x14:cfRule type="expression" priority="160" stopIfTrue="1" id="{CAA3B428-7F35-4DAB-9601-227E6BFAC0A0}">
            <xm:f>Report_DCF!$B$4="M USD"</xm:f>
            <x14:dxf>
              <numFmt numFmtId="189" formatCode="#,##0,,_);\(#,##0,,\);&quot; - &quot;;@_)"/>
            </x14:dxf>
          </x14:cfRule>
          <xm:sqref>K6</xm:sqref>
        </x14:conditionalFormatting>
        <x14:conditionalFormatting xmlns:xm="http://schemas.microsoft.com/office/excel/2006/main">
          <x14:cfRule type="expression" priority="159" stopIfTrue="1" id="{F1B87D33-D999-44F6-805A-C1A3EBFCE9A8}">
            <xm:f>Report_DCF!$B$4="M USD"</xm:f>
            <x14:dxf>
              <numFmt numFmtId="189" formatCode="#,##0,,_);\(#,##0,,\);&quot; - &quot;;@_)"/>
            </x14:dxf>
          </x14:cfRule>
          <xm:sqref>L6</xm:sqref>
        </x14:conditionalFormatting>
        <x14:conditionalFormatting xmlns:xm="http://schemas.microsoft.com/office/excel/2006/main">
          <x14:cfRule type="expression" priority="158" stopIfTrue="1" id="{31CA2C61-254F-4453-894D-68AD3A53DF24}">
            <xm:f>Report_DCF!$B$4="M USD"</xm:f>
            <x14:dxf>
              <numFmt numFmtId="189" formatCode="#,##0,,_);\(#,##0,,\);&quot; - &quot;;@_)"/>
            </x14:dxf>
          </x14:cfRule>
          <xm:sqref>M6</xm:sqref>
        </x14:conditionalFormatting>
        <x14:conditionalFormatting xmlns:xm="http://schemas.microsoft.com/office/excel/2006/main">
          <x14:cfRule type="expression" priority="157" stopIfTrue="1" id="{FE1376FA-8561-4453-AB6F-651D5A87505C}">
            <xm:f>Report_DCF!$B$4="M USD"</xm:f>
            <x14:dxf>
              <numFmt numFmtId="189" formatCode="#,##0,,_);\(#,##0,,\);&quot; - &quot;;@_)"/>
            </x14:dxf>
          </x14:cfRule>
          <xm:sqref>N6</xm:sqref>
        </x14:conditionalFormatting>
        <x14:conditionalFormatting xmlns:xm="http://schemas.microsoft.com/office/excel/2006/main">
          <x14:cfRule type="expression" priority="156" stopIfTrue="1" id="{A1426324-884E-40AA-AC8F-E7BD1C0AF004}">
            <xm:f>Report_DCF!$B$4="M USD"</xm:f>
            <x14:dxf>
              <numFmt numFmtId="189" formatCode="#,##0,,_);\(#,##0,,\);&quot; - &quot;;@_)"/>
            </x14:dxf>
          </x14:cfRule>
          <xm:sqref>O6</xm:sqref>
        </x14:conditionalFormatting>
        <x14:conditionalFormatting xmlns:xm="http://schemas.microsoft.com/office/excel/2006/main">
          <x14:cfRule type="expression" priority="155" stopIfTrue="1" id="{A1E1623C-890D-4C24-A30E-E1DFC3F51FBF}">
            <xm:f>Report_DCF!$B$4="M USD"</xm:f>
            <x14:dxf>
              <numFmt numFmtId="189" formatCode="#,##0,,_);\(#,##0,,\);&quot; - &quot;;@_)"/>
            </x14:dxf>
          </x14:cfRule>
          <xm:sqref>F7</xm:sqref>
        </x14:conditionalFormatting>
        <x14:conditionalFormatting xmlns:xm="http://schemas.microsoft.com/office/excel/2006/main">
          <x14:cfRule type="expression" priority="154" stopIfTrue="1" id="{C89847CB-6A73-47D9-9E19-56D9E52A6DEE}">
            <xm:f>Report_DCF!$B$4="M USD"</xm:f>
            <x14:dxf>
              <numFmt numFmtId="189" formatCode="#,##0,,_);\(#,##0,,\);&quot; - &quot;;@_)"/>
            </x14:dxf>
          </x14:cfRule>
          <xm:sqref>G7</xm:sqref>
        </x14:conditionalFormatting>
        <x14:conditionalFormatting xmlns:xm="http://schemas.microsoft.com/office/excel/2006/main">
          <x14:cfRule type="expression" priority="153" stopIfTrue="1" id="{B5B9A642-2747-4246-891B-4F3FF52813D9}">
            <xm:f>Report_DCF!$B$4="M USD"</xm:f>
            <x14:dxf>
              <numFmt numFmtId="189" formatCode="#,##0,,_);\(#,##0,,\);&quot; - &quot;;@_)"/>
            </x14:dxf>
          </x14:cfRule>
          <xm:sqref>H7</xm:sqref>
        </x14:conditionalFormatting>
        <x14:conditionalFormatting xmlns:xm="http://schemas.microsoft.com/office/excel/2006/main">
          <x14:cfRule type="expression" priority="152" stopIfTrue="1" id="{4DB3E1F0-CB97-4BD3-A177-D467536A0B76}">
            <xm:f>Report_DCF!$B$4="M USD"</xm:f>
            <x14:dxf>
              <numFmt numFmtId="189" formatCode="#,##0,,_);\(#,##0,,\);&quot; - &quot;;@_)"/>
            </x14:dxf>
          </x14:cfRule>
          <xm:sqref>I7</xm:sqref>
        </x14:conditionalFormatting>
        <x14:conditionalFormatting xmlns:xm="http://schemas.microsoft.com/office/excel/2006/main">
          <x14:cfRule type="expression" priority="151" stopIfTrue="1" id="{0760B767-A3F0-4DF8-8314-B7EE8CC20BD8}">
            <xm:f>Report_DCF!$B$4="M USD"</xm:f>
            <x14:dxf>
              <numFmt numFmtId="189" formatCode="#,##0,,_);\(#,##0,,\);&quot; - &quot;;@_)"/>
            </x14:dxf>
          </x14:cfRule>
          <xm:sqref>J7</xm:sqref>
        </x14:conditionalFormatting>
        <x14:conditionalFormatting xmlns:xm="http://schemas.microsoft.com/office/excel/2006/main">
          <x14:cfRule type="expression" priority="150" stopIfTrue="1" id="{B855EDAE-2B85-4DA6-B252-4E872DF98A42}">
            <xm:f>Report_DCF!$B$4="M USD"</xm:f>
            <x14:dxf>
              <numFmt numFmtId="189" formatCode="#,##0,,_);\(#,##0,,\);&quot; - &quot;;@_)"/>
            </x14:dxf>
          </x14:cfRule>
          <xm:sqref>K7</xm:sqref>
        </x14:conditionalFormatting>
        <x14:conditionalFormatting xmlns:xm="http://schemas.microsoft.com/office/excel/2006/main">
          <x14:cfRule type="expression" priority="149" stopIfTrue="1" id="{A3FF7707-12DD-42A1-B3E6-E6E7A3B97814}">
            <xm:f>Report_DCF!$B$4="M USD"</xm:f>
            <x14:dxf>
              <numFmt numFmtId="189" formatCode="#,##0,,_);\(#,##0,,\);&quot; - &quot;;@_)"/>
            </x14:dxf>
          </x14:cfRule>
          <xm:sqref>L7</xm:sqref>
        </x14:conditionalFormatting>
        <x14:conditionalFormatting xmlns:xm="http://schemas.microsoft.com/office/excel/2006/main">
          <x14:cfRule type="expression" priority="148" stopIfTrue="1" id="{FBCBA207-EDF9-4D91-9C5B-C6B0782FD33C}">
            <xm:f>Report_DCF!$B$4="M USD"</xm:f>
            <x14:dxf>
              <numFmt numFmtId="189" formatCode="#,##0,,_);\(#,##0,,\);&quot; - &quot;;@_)"/>
            </x14:dxf>
          </x14:cfRule>
          <xm:sqref>M7</xm:sqref>
        </x14:conditionalFormatting>
        <x14:conditionalFormatting xmlns:xm="http://schemas.microsoft.com/office/excel/2006/main">
          <x14:cfRule type="expression" priority="147" stopIfTrue="1" id="{919875B1-47A0-4186-BF8A-A181B1AC8879}">
            <xm:f>Report_DCF!$B$4="M USD"</xm:f>
            <x14:dxf>
              <numFmt numFmtId="189" formatCode="#,##0,,_);\(#,##0,,\);&quot; - &quot;;@_)"/>
            </x14:dxf>
          </x14:cfRule>
          <xm:sqref>A12</xm:sqref>
        </x14:conditionalFormatting>
        <x14:conditionalFormatting xmlns:xm="http://schemas.microsoft.com/office/excel/2006/main">
          <x14:cfRule type="expression" priority="146" stopIfTrue="1" id="{0153039E-0273-4E6B-9634-8379FAA95C3D}">
            <xm:f>Report_DCF!$B$4="M USD"</xm:f>
            <x14:dxf>
              <numFmt numFmtId="189" formatCode="#,##0,,_);\(#,##0,,\);&quot; - &quot;;@_)"/>
            </x14:dxf>
          </x14:cfRule>
          <xm:sqref>B12</xm:sqref>
        </x14:conditionalFormatting>
        <x14:conditionalFormatting xmlns:xm="http://schemas.microsoft.com/office/excel/2006/main">
          <x14:cfRule type="expression" priority="145" stopIfTrue="1" id="{8AAFF5E4-8158-4F85-AECD-BAD3C5E9ADF4}">
            <xm:f>Report_DCF!$B$4="M USD"</xm:f>
            <x14:dxf>
              <numFmt numFmtId="189" formatCode="#,##0,,_);\(#,##0,,\);&quot; - &quot;;@_)"/>
            </x14:dxf>
          </x14:cfRule>
          <xm:sqref>C12</xm:sqref>
        </x14:conditionalFormatting>
        <x14:conditionalFormatting xmlns:xm="http://schemas.microsoft.com/office/excel/2006/main">
          <x14:cfRule type="expression" priority="144" stopIfTrue="1" id="{C7307880-1962-4A6C-8921-A91A278A9F2E}">
            <xm:f>Report_DCF!$B$4="M USD"</xm:f>
            <x14:dxf>
              <numFmt numFmtId="189" formatCode="#,##0,,_);\(#,##0,,\);&quot; - &quot;;@_)"/>
            </x14:dxf>
          </x14:cfRule>
          <xm:sqref>D12</xm:sqref>
        </x14:conditionalFormatting>
        <x14:conditionalFormatting xmlns:xm="http://schemas.microsoft.com/office/excel/2006/main">
          <x14:cfRule type="expression" priority="143" stopIfTrue="1" id="{F649C204-7DAD-441D-8687-C5C40C666FE5}">
            <xm:f>Report_DCF!$B$4="M USD"</xm:f>
            <x14:dxf>
              <numFmt numFmtId="189" formatCode="#,##0,,_);\(#,##0,,\);&quot; - &quot;;@_)"/>
            </x14:dxf>
          </x14:cfRule>
          <xm:sqref>E12</xm:sqref>
        </x14:conditionalFormatting>
        <x14:conditionalFormatting xmlns:xm="http://schemas.microsoft.com/office/excel/2006/main">
          <x14:cfRule type="expression" priority="142" stopIfTrue="1" id="{A0961D1B-7163-4A59-AA38-5A18345030C6}">
            <xm:f>Report_DCF!$B$4="M USD"</xm:f>
            <x14:dxf>
              <numFmt numFmtId="189" formatCode="#,##0,,_);\(#,##0,,\);&quot; - &quot;;@_)"/>
            </x14:dxf>
          </x14:cfRule>
          <xm:sqref>F12</xm:sqref>
        </x14:conditionalFormatting>
        <x14:conditionalFormatting xmlns:xm="http://schemas.microsoft.com/office/excel/2006/main">
          <x14:cfRule type="expression" priority="141" stopIfTrue="1" id="{DE838E2D-FB6B-4900-A4BE-2E189F8BF130}">
            <xm:f>Report_DCF!$B$4="M USD"</xm:f>
            <x14:dxf>
              <numFmt numFmtId="189" formatCode="#,##0,,_);\(#,##0,,\);&quot; - &quot;;@_)"/>
            </x14:dxf>
          </x14:cfRule>
          <xm:sqref>G12</xm:sqref>
        </x14:conditionalFormatting>
        <x14:conditionalFormatting xmlns:xm="http://schemas.microsoft.com/office/excel/2006/main">
          <x14:cfRule type="expression" priority="140" stopIfTrue="1" id="{A058B18C-5283-4ED9-B6CC-82ABE04E78CD}">
            <xm:f>Report_DCF!$B$4="M USD"</xm:f>
            <x14:dxf>
              <numFmt numFmtId="189" formatCode="#,##0,,_);\(#,##0,,\);&quot; - &quot;;@_)"/>
            </x14:dxf>
          </x14:cfRule>
          <xm:sqref>H12</xm:sqref>
        </x14:conditionalFormatting>
        <x14:conditionalFormatting xmlns:xm="http://schemas.microsoft.com/office/excel/2006/main">
          <x14:cfRule type="expression" priority="139" stopIfTrue="1" id="{6DC98614-FB70-4AF5-B172-5D313342EFAC}">
            <xm:f>Report_DCF!$B$4="M USD"</xm:f>
            <x14:dxf>
              <numFmt numFmtId="189" formatCode="#,##0,,_);\(#,##0,,\);&quot; - &quot;;@_)"/>
            </x14:dxf>
          </x14:cfRule>
          <xm:sqref>I12</xm:sqref>
        </x14:conditionalFormatting>
        <x14:conditionalFormatting xmlns:xm="http://schemas.microsoft.com/office/excel/2006/main">
          <x14:cfRule type="expression" priority="138" stopIfTrue="1" id="{4F7670B9-67B0-4473-8736-FCE3371E6366}">
            <xm:f>Report_DCF!$B$4="M USD"</xm:f>
            <x14:dxf>
              <numFmt numFmtId="189" formatCode="#,##0,,_);\(#,##0,,\);&quot; - &quot;;@_)"/>
            </x14:dxf>
          </x14:cfRule>
          <xm:sqref>J12</xm:sqref>
        </x14:conditionalFormatting>
        <x14:conditionalFormatting xmlns:xm="http://schemas.microsoft.com/office/excel/2006/main">
          <x14:cfRule type="expression" priority="137" stopIfTrue="1" id="{37DA16FD-DB9C-48B8-9620-95D95B2C5801}">
            <xm:f>Report_DCF!$B$4="M USD"</xm:f>
            <x14:dxf>
              <numFmt numFmtId="189" formatCode="#,##0,,_);\(#,##0,,\);&quot; - &quot;;@_)"/>
            </x14:dxf>
          </x14:cfRule>
          <xm:sqref>K12</xm:sqref>
        </x14:conditionalFormatting>
        <x14:conditionalFormatting xmlns:xm="http://schemas.microsoft.com/office/excel/2006/main">
          <x14:cfRule type="expression" priority="136" stopIfTrue="1" id="{65FB4078-D02A-46A9-99CD-9958CDD9E35F}">
            <xm:f>Report_DCF!$B$4="M USD"</xm:f>
            <x14:dxf>
              <numFmt numFmtId="189" formatCode="#,##0,,_);\(#,##0,,\);&quot; - &quot;;@_)"/>
            </x14:dxf>
          </x14:cfRule>
          <xm:sqref>L12</xm:sqref>
        </x14:conditionalFormatting>
        <x14:conditionalFormatting xmlns:xm="http://schemas.microsoft.com/office/excel/2006/main">
          <x14:cfRule type="expression" priority="135" stopIfTrue="1" id="{EADE4144-7000-472A-8D1B-8E5D38126B77}">
            <xm:f>Report_DCF!$B$4="M USD"</xm:f>
            <x14:dxf>
              <numFmt numFmtId="189" formatCode="#,##0,,_);\(#,##0,,\);&quot; - &quot;;@_)"/>
            </x14:dxf>
          </x14:cfRule>
          <xm:sqref>M12</xm:sqref>
        </x14:conditionalFormatting>
        <x14:conditionalFormatting xmlns:xm="http://schemas.microsoft.com/office/excel/2006/main">
          <x14:cfRule type="expression" priority="134" stopIfTrue="1" id="{7A31A1BB-71A7-4A52-A994-739425CA06A7}">
            <xm:f>Report_DCF!$B$4="M USD"</xm:f>
            <x14:dxf>
              <numFmt numFmtId="189" formatCode="#,##0,,_);\(#,##0,,\);&quot; - &quot;;@_)"/>
            </x14:dxf>
          </x14:cfRule>
          <xm:sqref>N12</xm:sqref>
        </x14:conditionalFormatting>
        <x14:conditionalFormatting xmlns:xm="http://schemas.microsoft.com/office/excel/2006/main">
          <x14:cfRule type="expression" priority="133" stopIfTrue="1" id="{9D7818B2-0868-4074-BB53-A27451F5C997}">
            <xm:f>Report_DCF!$B$4="M USD"</xm:f>
            <x14:dxf>
              <numFmt numFmtId="189" formatCode="#,##0,,_);\(#,##0,,\);&quot; - &quot;;@_)"/>
            </x14:dxf>
          </x14:cfRule>
          <xm:sqref>O12</xm:sqref>
        </x14:conditionalFormatting>
        <x14:conditionalFormatting xmlns:xm="http://schemas.microsoft.com/office/excel/2006/main">
          <x14:cfRule type="expression" priority="132" stopIfTrue="1" id="{E976203E-5B07-4775-899F-D371BE066606}">
            <xm:f>Report_DCF!$B$4="M USD"</xm:f>
            <x14:dxf>
              <numFmt numFmtId="189" formatCode="#,##0,,_);\(#,##0,,\);&quot; - &quot;;@_)"/>
            </x14:dxf>
          </x14:cfRule>
          <xm:sqref>A14</xm:sqref>
        </x14:conditionalFormatting>
        <x14:conditionalFormatting xmlns:xm="http://schemas.microsoft.com/office/excel/2006/main">
          <x14:cfRule type="expression" priority="131" stopIfTrue="1" id="{3E75290E-68E4-4406-AC79-BA3F3DF41554}">
            <xm:f>Report_DCF!$B$4="M USD"</xm:f>
            <x14:dxf>
              <numFmt numFmtId="189" formatCode="#,##0,,_);\(#,##0,,\);&quot; - &quot;;@_)"/>
            </x14:dxf>
          </x14:cfRule>
          <xm:sqref>B14</xm:sqref>
        </x14:conditionalFormatting>
        <x14:conditionalFormatting xmlns:xm="http://schemas.microsoft.com/office/excel/2006/main">
          <x14:cfRule type="expression" priority="130" stopIfTrue="1" id="{8AD2858C-24A8-4D5B-9194-37C79115B9DE}">
            <xm:f>Report_DCF!$B$4="M USD"</xm:f>
            <x14:dxf>
              <numFmt numFmtId="189" formatCode="#,##0,,_);\(#,##0,,\);&quot; - &quot;;@_)"/>
            </x14:dxf>
          </x14:cfRule>
          <xm:sqref>C14</xm:sqref>
        </x14:conditionalFormatting>
        <x14:conditionalFormatting xmlns:xm="http://schemas.microsoft.com/office/excel/2006/main">
          <x14:cfRule type="expression" priority="129" stopIfTrue="1" id="{A4FE1183-D7A7-4268-9C0E-32E18671AC66}">
            <xm:f>Report_DCF!$B$4="M USD"</xm:f>
            <x14:dxf>
              <numFmt numFmtId="189" formatCode="#,##0,,_);\(#,##0,,\);&quot; - &quot;;@_)"/>
            </x14:dxf>
          </x14:cfRule>
          <xm:sqref>D14</xm:sqref>
        </x14:conditionalFormatting>
        <x14:conditionalFormatting xmlns:xm="http://schemas.microsoft.com/office/excel/2006/main">
          <x14:cfRule type="expression" priority="128" stopIfTrue="1" id="{49128509-935D-4972-8970-5ECCBD92570E}">
            <xm:f>Report_DCF!$B$4="M USD"</xm:f>
            <x14:dxf>
              <numFmt numFmtId="189" formatCode="#,##0,,_);\(#,##0,,\);&quot; - &quot;;@_)"/>
            </x14:dxf>
          </x14:cfRule>
          <xm:sqref>E14</xm:sqref>
        </x14:conditionalFormatting>
        <x14:conditionalFormatting xmlns:xm="http://schemas.microsoft.com/office/excel/2006/main">
          <x14:cfRule type="expression" priority="127" stopIfTrue="1" id="{2D420B7A-BCD7-4931-A420-35EB8598BBF0}">
            <xm:f>Report_DCF!$B$4="M USD"</xm:f>
            <x14:dxf>
              <numFmt numFmtId="189" formatCode="#,##0,,_);\(#,##0,,\);&quot; - &quot;;@_)"/>
            </x14:dxf>
          </x14:cfRule>
          <xm:sqref>F14</xm:sqref>
        </x14:conditionalFormatting>
        <x14:conditionalFormatting xmlns:xm="http://schemas.microsoft.com/office/excel/2006/main">
          <x14:cfRule type="expression" priority="126" stopIfTrue="1" id="{07628E9A-558C-4B4E-A1D7-1D9A02B8C2D0}">
            <xm:f>Report_DCF!$B$4="M USD"</xm:f>
            <x14:dxf>
              <numFmt numFmtId="189" formatCode="#,##0,,_);\(#,##0,,\);&quot; - &quot;;@_)"/>
            </x14:dxf>
          </x14:cfRule>
          <xm:sqref>G14</xm:sqref>
        </x14:conditionalFormatting>
        <x14:conditionalFormatting xmlns:xm="http://schemas.microsoft.com/office/excel/2006/main">
          <x14:cfRule type="expression" priority="125" stopIfTrue="1" id="{EC885162-3390-4E3B-973E-7D8F9DFDE953}">
            <xm:f>Report_DCF!$B$4="M USD"</xm:f>
            <x14:dxf>
              <numFmt numFmtId="189" formatCode="#,##0,,_);\(#,##0,,\);&quot; - &quot;;@_)"/>
            </x14:dxf>
          </x14:cfRule>
          <xm:sqref>H14</xm:sqref>
        </x14:conditionalFormatting>
        <x14:conditionalFormatting xmlns:xm="http://schemas.microsoft.com/office/excel/2006/main">
          <x14:cfRule type="expression" priority="124" stopIfTrue="1" id="{1467307A-6B46-4C38-B835-4EF5FF178A21}">
            <xm:f>Report_DCF!$B$4="M USD"</xm:f>
            <x14:dxf>
              <numFmt numFmtId="189" formatCode="#,##0,,_);\(#,##0,,\);&quot; - &quot;;@_)"/>
            </x14:dxf>
          </x14:cfRule>
          <xm:sqref>I14</xm:sqref>
        </x14:conditionalFormatting>
        <x14:conditionalFormatting xmlns:xm="http://schemas.microsoft.com/office/excel/2006/main">
          <x14:cfRule type="expression" priority="123" stopIfTrue="1" id="{A8694EF4-A3A4-470D-86CB-BAEF8C659F22}">
            <xm:f>Report_DCF!$B$4="M USD"</xm:f>
            <x14:dxf>
              <numFmt numFmtId="189" formatCode="#,##0,,_);\(#,##0,,\);&quot; - &quot;;@_)"/>
            </x14:dxf>
          </x14:cfRule>
          <xm:sqref>J14</xm:sqref>
        </x14:conditionalFormatting>
        <x14:conditionalFormatting xmlns:xm="http://schemas.microsoft.com/office/excel/2006/main">
          <x14:cfRule type="expression" priority="122" stopIfTrue="1" id="{5ABAD778-596B-4294-B032-ECD45AE8BF0D}">
            <xm:f>Report_DCF!$B$4="M USD"</xm:f>
            <x14:dxf>
              <numFmt numFmtId="189" formatCode="#,##0,,_);\(#,##0,,\);&quot; - &quot;;@_)"/>
            </x14:dxf>
          </x14:cfRule>
          <xm:sqref>K14</xm:sqref>
        </x14:conditionalFormatting>
        <x14:conditionalFormatting xmlns:xm="http://schemas.microsoft.com/office/excel/2006/main">
          <x14:cfRule type="expression" priority="121" stopIfTrue="1" id="{B82F627A-2309-4ED4-A045-E6A75A795BD7}">
            <xm:f>Report_DCF!$B$4="M USD"</xm:f>
            <x14:dxf>
              <numFmt numFmtId="189" formatCode="#,##0,,_);\(#,##0,,\);&quot; - &quot;;@_)"/>
            </x14:dxf>
          </x14:cfRule>
          <xm:sqref>L14</xm:sqref>
        </x14:conditionalFormatting>
        <x14:conditionalFormatting xmlns:xm="http://schemas.microsoft.com/office/excel/2006/main">
          <x14:cfRule type="expression" priority="120" stopIfTrue="1" id="{2275D418-CD91-4601-BD0B-1047228F5AD2}">
            <xm:f>Report_DCF!$B$4="M USD"</xm:f>
            <x14:dxf>
              <numFmt numFmtId="189" formatCode="#,##0,,_);\(#,##0,,\);&quot; - &quot;;@_)"/>
            </x14:dxf>
          </x14:cfRule>
          <xm:sqref>M14</xm:sqref>
        </x14:conditionalFormatting>
        <x14:conditionalFormatting xmlns:xm="http://schemas.microsoft.com/office/excel/2006/main">
          <x14:cfRule type="expression" priority="119" stopIfTrue="1" id="{12367C9D-DA27-41E3-A722-9DDEFBF5A7DF}">
            <xm:f>Report_DCF!$B$4="M USD"</xm:f>
            <x14:dxf>
              <numFmt numFmtId="189" formatCode="#,##0,,_);\(#,##0,,\);&quot; - &quot;;@_)"/>
            </x14:dxf>
          </x14:cfRule>
          <xm:sqref>A15</xm:sqref>
        </x14:conditionalFormatting>
        <x14:conditionalFormatting xmlns:xm="http://schemas.microsoft.com/office/excel/2006/main">
          <x14:cfRule type="expression" priority="118" stopIfTrue="1" id="{6E95CC76-BFB7-4202-BE96-3DC4B4B8B00B}">
            <xm:f>Report_DCF!$B$4="M USD"</xm:f>
            <x14:dxf>
              <numFmt numFmtId="189" formatCode="#,##0,,_);\(#,##0,,\);&quot; - &quot;;@_)"/>
            </x14:dxf>
          </x14:cfRule>
          <xm:sqref>B15</xm:sqref>
        </x14:conditionalFormatting>
        <x14:conditionalFormatting xmlns:xm="http://schemas.microsoft.com/office/excel/2006/main">
          <x14:cfRule type="expression" priority="117" stopIfTrue="1" id="{E6C70619-BF8A-4CF1-89AF-D3246805F97F}">
            <xm:f>Report_DCF!$B$4="M USD"</xm:f>
            <x14:dxf>
              <numFmt numFmtId="189" formatCode="#,##0,,_);\(#,##0,,\);&quot; - &quot;;@_)"/>
            </x14:dxf>
          </x14:cfRule>
          <xm:sqref>C15</xm:sqref>
        </x14:conditionalFormatting>
        <x14:conditionalFormatting xmlns:xm="http://schemas.microsoft.com/office/excel/2006/main">
          <x14:cfRule type="expression" priority="116" stopIfTrue="1" id="{D7C92CB7-6C4F-422D-BEAB-ACA740C49898}">
            <xm:f>Report_DCF!$B$4="M USD"</xm:f>
            <x14:dxf>
              <numFmt numFmtId="189" formatCode="#,##0,,_);\(#,##0,,\);&quot; - &quot;;@_)"/>
            </x14:dxf>
          </x14:cfRule>
          <xm:sqref>D15</xm:sqref>
        </x14:conditionalFormatting>
        <x14:conditionalFormatting xmlns:xm="http://schemas.microsoft.com/office/excel/2006/main">
          <x14:cfRule type="expression" priority="115" stopIfTrue="1" id="{7E806435-B0EC-4290-8F72-2BDA2EC4AC23}">
            <xm:f>Report_DCF!$B$4="M USD"</xm:f>
            <x14:dxf>
              <numFmt numFmtId="189" formatCode="#,##0,,_);\(#,##0,,\);&quot; - &quot;;@_)"/>
            </x14:dxf>
          </x14:cfRule>
          <xm:sqref>E15</xm:sqref>
        </x14:conditionalFormatting>
        <x14:conditionalFormatting xmlns:xm="http://schemas.microsoft.com/office/excel/2006/main">
          <x14:cfRule type="expression" priority="114" stopIfTrue="1" id="{789703BB-3ACA-45DA-886B-62A652AA1AC4}">
            <xm:f>Report_DCF!$B$4="M USD"</xm:f>
            <x14:dxf>
              <numFmt numFmtId="189" formatCode="#,##0,,_);\(#,##0,,\);&quot; - &quot;;@_)"/>
            </x14:dxf>
          </x14:cfRule>
          <xm:sqref>F15</xm:sqref>
        </x14:conditionalFormatting>
        <x14:conditionalFormatting xmlns:xm="http://schemas.microsoft.com/office/excel/2006/main">
          <x14:cfRule type="expression" priority="113" stopIfTrue="1" id="{E1B4D5D7-341C-4D9E-9133-67344F3DF995}">
            <xm:f>Report_DCF!$B$4="M USD"</xm:f>
            <x14:dxf>
              <numFmt numFmtId="189" formatCode="#,##0,,_);\(#,##0,,\);&quot; - &quot;;@_)"/>
            </x14:dxf>
          </x14:cfRule>
          <xm:sqref>G15</xm:sqref>
        </x14:conditionalFormatting>
        <x14:conditionalFormatting xmlns:xm="http://schemas.microsoft.com/office/excel/2006/main">
          <x14:cfRule type="expression" priority="112" stopIfTrue="1" id="{7D16CA05-F421-4E31-8AA2-0F39BC07DE9A}">
            <xm:f>Report_DCF!$B$4="M USD"</xm:f>
            <x14:dxf>
              <numFmt numFmtId="189" formatCode="#,##0,,_);\(#,##0,,\);&quot; - &quot;;@_)"/>
            </x14:dxf>
          </x14:cfRule>
          <xm:sqref>A16</xm:sqref>
        </x14:conditionalFormatting>
        <x14:conditionalFormatting xmlns:xm="http://schemas.microsoft.com/office/excel/2006/main">
          <x14:cfRule type="expression" priority="111" stopIfTrue="1" id="{17272374-CE61-47E3-BF13-0E5E1384E41B}">
            <xm:f>Report_DCF!$B$4="M USD"</xm:f>
            <x14:dxf>
              <numFmt numFmtId="189" formatCode="#,##0,,_);\(#,##0,,\);&quot; - &quot;;@_)"/>
            </x14:dxf>
          </x14:cfRule>
          <xm:sqref>B16</xm:sqref>
        </x14:conditionalFormatting>
        <x14:conditionalFormatting xmlns:xm="http://schemas.microsoft.com/office/excel/2006/main">
          <x14:cfRule type="expression" priority="110" stopIfTrue="1" id="{DCE0417F-677B-4112-92C2-70180B49FFC3}">
            <xm:f>Report_DCF!$B$4="M USD"</xm:f>
            <x14:dxf>
              <numFmt numFmtId="189" formatCode="#,##0,,_);\(#,##0,,\);&quot; - &quot;;@_)"/>
            </x14:dxf>
          </x14:cfRule>
          <xm:sqref>C16</xm:sqref>
        </x14:conditionalFormatting>
        <x14:conditionalFormatting xmlns:xm="http://schemas.microsoft.com/office/excel/2006/main">
          <x14:cfRule type="expression" priority="109" stopIfTrue="1" id="{5E424A13-6E2E-4135-A13D-9D6D3CC2DFCD}">
            <xm:f>Report_DCF!$B$4="M USD"</xm:f>
            <x14:dxf>
              <numFmt numFmtId="189" formatCode="#,##0,,_);\(#,##0,,\);&quot; - &quot;;@_)"/>
            </x14:dxf>
          </x14:cfRule>
          <xm:sqref>D16</xm:sqref>
        </x14:conditionalFormatting>
        <x14:conditionalFormatting xmlns:xm="http://schemas.microsoft.com/office/excel/2006/main">
          <x14:cfRule type="expression" priority="108" stopIfTrue="1" id="{682F4702-A152-4BCB-BE8A-3C329B2A2694}">
            <xm:f>Report_DCF!$B$4="M USD"</xm:f>
            <x14:dxf>
              <numFmt numFmtId="189" formatCode="#,##0,,_);\(#,##0,,\);&quot; - &quot;;@_)"/>
            </x14:dxf>
          </x14:cfRule>
          <xm:sqref>E16</xm:sqref>
        </x14:conditionalFormatting>
        <x14:conditionalFormatting xmlns:xm="http://schemas.microsoft.com/office/excel/2006/main">
          <x14:cfRule type="expression" priority="107" stopIfTrue="1" id="{6C8A1D4D-B352-45DD-B994-E2DA23267311}">
            <xm:f>Report_DCF!$B$4="M USD"</xm:f>
            <x14:dxf>
              <numFmt numFmtId="189" formatCode="#,##0,,_);\(#,##0,,\);&quot; - &quot;;@_)"/>
            </x14:dxf>
          </x14:cfRule>
          <xm:sqref>F16</xm:sqref>
        </x14:conditionalFormatting>
        <x14:conditionalFormatting xmlns:xm="http://schemas.microsoft.com/office/excel/2006/main">
          <x14:cfRule type="expression" priority="106" stopIfTrue="1" id="{590C6B38-7788-4309-A9F7-3B7DA1FF3D1C}">
            <xm:f>Report_DCF!$B$4="M USD"</xm:f>
            <x14:dxf>
              <numFmt numFmtId="189" formatCode="#,##0,,_);\(#,##0,,\);&quot; - &quot;;@_)"/>
            </x14:dxf>
          </x14:cfRule>
          <xm:sqref>G16</xm:sqref>
        </x14:conditionalFormatting>
        <x14:conditionalFormatting xmlns:xm="http://schemas.microsoft.com/office/excel/2006/main">
          <x14:cfRule type="expression" priority="105" stopIfTrue="1" id="{1D29986E-A22E-4528-9292-56365D48D609}">
            <xm:f>Report_DCF!$B$4="M USD"</xm:f>
            <x14:dxf>
              <numFmt numFmtId="189" formatCode="#,##0,,_);\(#,##0,,\);&quot; - &quot;;@_)"/>
            </x14:dxf>
          </x14:cfRule>
          <xm:sqref>H16</xm:sqref>
        </x14:conditionalFormatting>
        <x14:conditionalFormatting xmlns:xm="http://schemas.microsoft.com/office/excel/2006/main">
          <x14:cfRule type="expression" priority="104" stopIfTrue="1" id="{1D9551BB-60A0-454B-9242-39E6D08DC6B9}">
            <xm:f>Report_DCF!$B$4="M USD"</xm:f>
            <x14:dxf>
              <numFmt numFmtId="189" formatCode="#,##0,,_);\(#,##0,,\);&quot; - &quot;;@_)"/>
            </x14:dxf>
          </x14:cfRule>
          <xm:sqref>A17</xm:sqref>
        </x14:conditionalFormatting>
        <x14:conditionalFormatting xmlns:xm="http://schemas.microsoft.com/office/excel/2006/main">
          <x14:cfRule type="expression" priority="103" stopIfTrue="1" id="{309094A7-6FC2-4D10-BD3D-3A67176E9C1A}">
            <xm:f>Report_DCF!$B$4="M USD"</xm:f>
            <x14:dxf>
              <numFmt numFmtId="189" formatCode="#,##0,,_);\(#,##0,,\);&quot; - &quot;;@_)"/>
            </x14:dxf>
          </x14:cfRule>
          <xm:sqref>B17</xm:sqref>
        </x14:conditionalFormatting>
        <x14:conditionalFormatting xmlns:xm="http://schemas.microsoft.com/office/excel/2006/main">
          <x14:cfRule type="expression" priority="102" stopIfTrue="1" id="{499F8F37-D4AF-4370-B1A8-8A2A594F1EE0}">
            <xm:f>Report_DCF!$B$4="M USD"</xm:f>
            <x14:dxf>
              <numFmt numFmtId="189" formatCode="#,##0,,_);\(#,##0,,\);&quot; - &quot;;@_)"/>
            </x14:dxf>
          </x14:cfRule>
          <xm:sqref>C17</xm:sqref>
        </x14:conditionalFormatting>
        <x14:conditionalFormatting xmlns:xm="http://schemas.microsoft.com/office/excel/2006/main">
          <x14:cfRule type="expression" priority="101" stopIfTrue="1" id="{AF90357F-5AB7-426B-B153-10AE3B69FD3C}">
            <xm:f>Report_DCF!$B$4="M USD"</xm:f>
            <x14:dxf>
              <numFmt numFmtId="189" formatCode="#,##0,,_);\(#,##0,,\);&quot; - &quot;;@_)"/>
            </x14:dxf>
          </x14:cfRule>
          <xm:sqref>D17</xm:sqref>
        </x14:conditionalFormatting>
        <x14:conditionalFormatting xmlns:xm="http://schemas.microsoft.com/office/excel/2006/main">
          <x14:cfRule type="expression" priority="100" stopIfTrue="1" id="{4E6F5AB0-D5C4-44F0-A5D8-77A9EA62F035}">
            <xm:f>Report_DCF!$B$4="M USD"</xm:f>
            <x14:dxf>
              <numFmt numFmtId="189" formatCode="#,##0,,_);\(#,##0,,\);&quot; - &quot;;@_)"/>
            </x14:dxf>
          </x14:cfRule>
          <xm:sqref>E17</xm:sqref>
        </x14:conditionalFormatting>
        <x14:conditionalFormatting xmlns:xm="http://schemas.microsoft.com/office/excel/2006/main">
          <x14:cfRule type="expression" priority="99" stopIfTrue="1" id="{D55207F9-2DDB-48C1-BB96-530560B04CEC}">
            <xm:f>Report_DCF!$B$4="M USD"</xm:f>
            <x14:dxf>
              <numFmt numFmtId="189" formatCode="#,##0,,_);\(#,##0,,\);&quot; - &quot;;@_)"/>
            </x14:dxf>
          </x14:cfRule>
          <xm:sqref>F17</xm:sqref>
        </x14:conditionalFormatting>
        <x14:conditionalFormatting xmlns:xm="http://schemas.microsoft.com/office/excel/2006/main">
          <x14:cfRule type="expression" priority="98" stopIfTrue="1" id="{9EFE778D-6248-4E91-B6F9-EFC4F6349E7D}">
            <xm:f>Report_DCF!$B$4="M USD"</xm:f>
            <x14:dxf>
              <numFmt numFmtId="189" formatCode="#,##0,,_);\(#,##0,,\);&quot; - &quot;;@_)"/>
            </x14:dxf>
          </x14:cfRule>
          <xm:sqref>G17</xm:sqref>
        </x14:conditionalFormatting>
        <x14:conditionalFormatting xmlns:xm="http://schemas.microsoft.com/office/excel/2006/main">
          <x14:cfRule type="expression" priority="97" stopIfTrue="1" id="{B5C0A788-24C9-4BEC-930F-F551E87B48D1}">
            <xm:f>Report_DCF!$B$4="M USD"</xm:f>
            <x14:dxf>
              <numFmt numFmtId="189" formatCode="#,##0,,_);\(#,##0,,\);&quot; - &quot;;@_)"/>
            </x14:dxf>
          </x14:cfRule>
          <xm:sqref>H17</xm:sqref>
        </x14:conditionalFormatting>
        <x14:conditionalFormatting xmlns:xm="http://schemas.microsoft.com/office/excel/2006/main">
          <x14:cfRule type="expression" priority="96" stopIfTrue="1" id="{FCA6EB4C-ADB2-4B9A-816D-1225757CB647}">
            <xm:f>Report_DCF!$B$4="M USD"</xm:f>
            <x14:dxf>
              <numFmt numFmtId="189" formatCode="#,##0,,_);\(#,##0,,\);&quot; - &quot;;@_)"/>
            </x14:dxf>
          </x14:cfRule>
          <xm:sqref>A18</xm:sqref>
        </x14:conditionalFormatting>
        <x14:conditionalFormatting xmlns:xm="http://schemas.microsoft.com/office/excel/2006/main">
          <x14:cfRule type="expression" priority="95" stopIfTrue="1" id="{720225D6-19A6-4187-88EB-B2A2ABA35084}">
            <xm:f>Report_DCF!$B$4="M USD"</xm:f>
            <x14:dxf>
              <numFmt numFmtId="189" formatCode="#,##0,,_);\(#,##0,,\);&quot; - &quot;;@_)"/>
            </x14:dxf>
          </x14:cfRule>
          <xm:sqref>B18</xm:sqref>
        </x14:conditionalFormatting>
        <x14:conditionalFormatting xmlns:xm="http://schemas.microsoft.com/office/excel/2006/main">
          <x14:cfRule type="expression" priority="94" stopIfTrue="1" id="{A9D8FA34-EC1E-416D-BCEF-C92A294B095C}">
            <xm:f>Report_DCF!$B$4="M USD"</xm:f>
            <x14:dxf>
              <numFmt numFmtId="189" formatCode="#,##0,,_);\(#,##0,,\);&quot; - &quot;;@_)"/>
            </x14:dxf>
          </x14:cfRule>
          <xm:sqref>C18</xm:sqref>
        </x14:conditionalFormatting>
        <x14:conditionalFormatting xmlns:xm="http://schemas.microsoft.com/office/excel/2006/main">
          <x14:cfRule type="expression" priority="93" stopIfTrue="1" id="{29B53175-E248-46C4-9AAB-4F6007D87082}">
            <xm:f>Report_DCF!$B$4="M USD"</xm:f>
            <x14:dxf>
              <numFmt numFmtId="189" formatCode="#,##0,,_);\(#,##0,,\);&quot; - &quot;;@_)"/>
            </x14:dxf>
          </x14:cfRule>
          <xm:sqref>D18</xm:sqref>
        </x14:conditionalFormatting>
        <x14:conditionalFormatting xmlns:xm="http://schemas.microsoft.com/office/excel/2006/main">
          <x14:cfRule type="expression" priority="92" stopIfTrue="1" id="{481B0EF1-A16A-4EFE-83D3-677FE626E2CD}">
            <xm:f>Report_DCF!$B$4="M USD"</xm:f>
            <x14:dxf>
              <numFmt numFmtId="189" formatCode="#,##0,,_);\(#,##0,,\);&quot; - &quot;;@_)"/>
            </x14:dxf>
          </x14:cfRule>
          <xm:sqref>E18</xm:sqref>
        </x14:conditionalFormatting>
        <x14:conditionalFormatting xmlns:xm="http://schemas.microsoft.com/office/excel/2006/main">
          <x14:cfRule type="expression" priority="91" stopIfTrue="1" id="{47ACB0CE-B0A6-4A86-8684-8D40E97DC8FC}">
            <xm:f>Report_DCF!$B$4="M USD"</xm:f>
            <x14:dxf>
              <numFmt numFmtId="189" formatCode="#,##0,,_);\(#,##0,,\);&quot; - &quot;;@_)"/>
            </x14:dxf>
          </x14:cfRule>
          <xm:sqref>F18</xm:sqref>
        </x14:conditionalFormatting>
        <x14:conditionalFormatting xmlns:xm="http://schemas.microsoft.com/office/excel/2006/main">
          <x14:cfRule type="expression" priority="90" stopIfTrue="1" id="{849768A1-9098-4C21-B229-FD9D9BBAB64D}">
            <xm:f>Report_DCF!$B$4="M USD"</xm:f>
            <x14:dxf>
              <numFmt numFmtId="189" formatCode="#,##0,,_);\(#,##0,,\);&quot; - &quot;;@_)"/>
            </x14:dxf>
          </x14:cfRule>
          <xm:sqref>G18</xm:sqref>
        </x14:conditionalFormatting>
        <x14:conditionalFormatting xmlns:xm="http://schemas.microsoft.com/office/excel/2006/main">
          <x14:cfRule type="expression" priority="89" stopIfTrue="1" id="{F8DE5F4C-5BE5-461D-A610-CB63AEF7BD35}">
            <xm:f>Report_DCF!$B$4="M USD"</xm:f>
            <x14:dxf>
              <numFmt numFmtId="189" formatCode="#,##0,,_);\(#,##0,,\);&quot; - &quot;;@_)"/>
            </x14:dxf>
          </x14:cfRule>
          <xm:sqref>H18</xm:sqref>
        </x14:conditionalFormatting>
        <x14:conditionalFormatting xmlns:xm="http://schemas.microsoft.com/office/excel/2006/main">
          <x14:cfRule type="expression" priority="88" stopIfTrue="1" id="{86637627-02A0-4112-A449-647F613169A5}">
            <xm:f>Report_DCF!$B$4="M USD"</xm:f>
            <x14:dxf>
              <numFmt numFmtId="189" formatCode="#,##0,,_);\(#,##0,,\);&quot; - &quot;;@_)"/>
            </x14:dxf>
          </x14:cfRule>
          <xm:sqref>A19</xm:sqref>
        </x14:conditionalFormatting>
        <x14:conditionalFormatting xmlns:xm="http://schemas.microsoft.com/office/excel/2006/main">
          <x14:cfRule type="expression" priority="87" stopIfTrue="1" id="{2819E2B1-CD87-4E87-8AAA-418C9292B884}">
            <xm:f>Report_DCF!$B$4="M USD"</xm:f>
            <x14:dxf>
              <numFmt numFmtId="189" formatCode="#,##0,,_);\(#,##0,,\);&quot; - &quot;;@_)"/>
            </x14:dxf>
          </x14:cfRule>
          <xm:sqref>B19</xm:sqref>
        </x14:conditionalFormatting>
        <x14:conditionalFormatting xmlns:xm="http://schemas.microsoft.com/office/excel/2006/main">
          <x14:cfRule type="expression" priority="86" stopIfTrue="1" id="{11E423AB-4737-4A42-8493-BB5B083C9531}">
            <xm:f>Report_DCF!$B$4="M USD"</xm:f>
            <x14:dxf>
              <numFmt numFmtId="189" formatCode="#,##0,,_);\(#,##0,,\);&quot; - &quot;;@_)"/>
            </x14:dxf>
          </x14:cfRule>
          <xm:sqref>C19</xm:sqref>
        </x14:conditionalFormatting>
        <x14:conditionalFormatting xmlns:xm="http://schemas.microsoft.com/office/excel/2006/main">
          <x14:cfRule type="expression" priority="85" stopIfTrue="1" id="{CBEAFEA3-9872-4F75-828F-088E2FF4FB6B}">
            <xm:f>Report_DCF!$B$4="M USD"</xm:f>
            <x14:dxf>
              <numFmt numFmtId="189" formatCode="#,##0,,_);\(#,##0,,\);&quot; - &quot;;@_)"/>
            </x14:dxf>
          </x14:cfRule>
          <xm:sqref>D19</xm:sqref>
        </x14:conditionalFormatting>
        <x14:conditionalFormatting xmlns:xm="http://schemas.microsoft.com/office/excel/2006/main">
          <x14:cfRule type="expression" priority="84" stopIfTrue="1" id="{6C6C8A6C-9B36-43FC-BAE2-3CE9CD8EED2E}">
            <xm:f>Report_DCF!$B$4="M USD"</xm:f>
            <x14:dxf>
              <numFmt numFmtId="189" formatCode="#,##0,,_);\(#,##0,,\);&quot; - &quot;;@_)"/>
            </x14:dxf>
          </x14:cfRule>
          <xm:sqref>E19</xm:sqref>
        </x14:conditionalFormatting>
        <x14:conditionalFormatting xmlns:xm="http://schemas.microsoft.com/office/excel/2006/main">
          <x14:cfRule type="expression" priority="83" stopIfTrue="1" id="{38005AE0-8B1F-448C-900D-C53FAE64B973}">
            <xm:f>Report_DCF!$B$4="M USD"</xm:f>
            <x14:dxf>
              <numFmt numFmtId="189" formatCode="#,##0,,_);\(#,##0,,\);&quot; - &quot;;@_)"/>
            </x14:dxf>
          </x14:cfRule>
          <xm:sqref>F19</xm:sqref>
        </x14:conditionalFormatting>
        <x14:conditionalFormatting xmlns:xm="http://schemas.microsoft.com/office/excel/2006/main">
          <x14:cfRule type="expression" priority="82" stopIfTrue="1" id="{860193D3-C5FB-4FE5-9DC4-E05C6DD235D4}">
            <xm:f>Report_DCF!$B$4="M USD"</xm:f>
            <x14:dxf>
              <numFmt numFmtId="189" formatCode="#,##0,,_);\(#,##0,,\);&quot; - &quot;;@_)"/>
            </x14:dxf>
          </x14:cfRule>
          <xm:sqref>G19</xm:sqref>
        </x14:conditionalFormatting>
        <x14:conditionalFormatting xmlns:xm="http://schemas.microsoft.com/office/excel/2006/main">
          <x14:cfRule type="expression" priority="81" stopIfTrue="1" id="{F9D56B89-1069-457E-A8E9-AEC85EC8FD08}">
            <xm:f>Report_DCF!$B$4="M USD"</xm:f>
            <x14:dxf>
              <numFmt numFmtId="189" formatCode="#,##0,,_);\(#,##0,,\);&quot; - &quot;;@_)"/>
            </x14:dxf>
          </x14:cfRule>
          <xm:sqref>H19</xm:sqref>
        </x14:conditionalFormatting>
        <x14:conditionalFormatting xmlns:xm="http://schemas.microsoft.com/office/excel/2006/main">
          <x14:cfRule type="expression" priority="80" stopIfTrue="1" id="{9CCD34CA-187A-4959-A20B-3A4EA8133C5D}">
            <xm:f>Report_DCF!$B$4="M USD"</xm:f>
            <x14:dxf>
              <numFmt numFmtId="189" formatCode="#,##0,,_);\(#,##0,,\);&quot; - &quot;;@_)"/>
            </x14:dxf>
          </x14:cfRule>
          <xm:sqref>A23</xm:sqref>
        </x14:conditionalFormatting>
        <x14:conditionalFormatting xmlns:xm="http://schemas.microsoft.com/office/excel/2006/main">
          <x14:cfRule type="expression" priority="79" stopIfTrue="1" id="{2108122F-9A59-47D8-BE46-F1D63CC2BD79}">
            <xm:f>Report_DCF!$B$4="M USD"</xm:f>
            <x14:dxf>
              <numFmt numFmtId="189" formatCode="#,##0,,_);\(#,##0,,\);&quot; - &quot;;@_)"/>
            </x14:dxf>
          </x14:cfRule>
          <xm:sqref>B23</xm:sqref>
        </x14:conditionalFormatting>
        <x14:conditionalFormatting xmlns:xm="http://schemas.microsoft.com/office/excel/2006/main">
          <x14:cfRule type="expression" priority="78" stopIfTrue="1" id="{93311AB1-3314-45FB-9F06-69BF5FE46769}">
            <xm:f>Report_DCF!$B$4="M USD"</xm:f>
            <x14:dxf>
              <numFmt numFmtId="189" formatCode="#,##0,,_);\(#,##0,,\);&quot; - &quot;;@_)"/>
            </x14:dxf>
          </x14:cfRule>
          <xm:sqref>C23</xm:sqref>
        </x14:conditionalFormatting>
        <x14:conditionalFormatting xmlns:xm="http://schemas.microsoft.com/office/excel/2006/main">
          <x14:cfRule type="expression" priority="77" stopIfTrue="1" id="{864A1959-02B2-40F2-80BC-F6094D42AD9F}">
            <xm:f>Report_DCF!$B$4="M USD"</xm:f>
            <x14:dxf>
              <numFmt numFmtId="189" formatCode="#,##0,,_);\(#,##0,,\);&quot; - &quot;;@_)"/>
            </x14:dxf>
          </x14:cfRule>
          <xm:sqref>D23</xm:sqref>
        </x14:conditionalFormatting>
        <x14:conditionalFormatting xmlns:xm="http://schemas.microsoft.com/office/excel/2006/main">
          <x14:cfRule type="expression" priority="76" stopIfTrue="1" id="{D1C56521-555B-4CF8-8E73-AE1C23DBE51D}">
            <xm:f>Report_DCF!$B$4="M USD"</xm:f>
            <x14:dxf>
              <numFmt numFmtId="189" formatCode="#,##0,,_);\(#,##0,,\);&quot; - &quot;;@_)"/>
            </x14:dxf>
          </x14:cfRule>
          <xm:sqref>E23</xm:sqref>
        </x14:conditionalFormatting>
        <x14:conditionalFormatting xmlns:xm="http://schemas.microsoft.com/office/excel/2006/main">
          <x14:cfRule type="expression" priority="75" stopIfTrue="1" id="{D87E01E6-446C-4BF7-B7BF-2CB8EBC9B912}">
            <xm:f>Report_DCF!$B$4="M USD"</xm:f>
            <x14:dxf>
              <numFmt numFmtId="189" formatCode="#,##0,,_);\(#,##0,,\);&quot; - &quot;;@_)"/>
            </x14:dxf>
          </x14:cfRule>
          <xm:sqref>F23</xm:sqref>
        </x14:conditionalFormatting>
        <x14:conditionalFormatting xmlns:xm="http://schemas.microsoft.com/office/excel/2006/main">
          <x14:cfRule type="expression" priority="74" stopIfTrue="1" id="{E1DFA645-67C5-4DEC-AAE9-38D03B29C71D}">
            <xm:f>Report_DCF!$B$4="M USD"</xm:f>
            <x14:dxf>
              <numFmt numFmtId="189" formatCode="#,##0,,_);\(#,##0,,\);&quot; - &quot;;@_)"/>
            </x14:dxf>
          </x14:cfRule>
          <xm:sqref>G23</xm:sqref>
        </x14:conditionalFormatting>
        <x14:conditionalFormatting xmlns:xm="http://schemas.microsoft.com/office/excel/2006/main">
          <x14:cfRule type="expression" priority="73" stopIfTrue="1" id="{29AD4190-62A1-4EB5-9FE4-1846284F9329}">
            <xm:f>Report_DCF!$B$4="M USD"</xm:f>
            <x14:dxf>
              <numFmt numFmtId="189" formatCode="#,##0,,_);\(#,##0,,\);&quot; - &quot;;@_)"/>
            </x14:dxf>
          </x14:cfRule>
          <xm:sqref>H23</xm:sqref>
        </x14:conditionalFormatting>
        <x14:conditionalFormatting xmlns:xm="http://schemas.microsoft.com/office/excel/2006/main">
          <x14:cfRule type="expression" priority="72" stopIfTrue="1" id="{14B96330-1615-40D7-A493-174E611D970E}">
            <xm:f>Report_DCF!$B$4="M USD"</xm:f>
            <x14:dxf>
              <numFmt numFmtId="189" formatCode="#,##0,,_);\(#,##0,,\);&quot; - &quot;;@_)"/>
            </x14:dxf>
          </x14:cfRule>
          <xm:sqref>I23</xm:sqref>
        </x14:conditionalFormatting>
        <x14:conditionalFormatting xmlns:xm="http://schemas.microsoft.com/office/excel/2006/main">
          <x14:cfRule type="expression" priority="71" stopIfTrue="1" id="{E1DCA900-527F-43AF-A832-A10BF0CFA932}">
            <xm:f>Report_DCF!$B$4="M USD"</xm:f>
            <x14:dxf>
              <numFmt numFmtId="189" formatCode="#,##0,,_);\(#,##0,,\);&quot; - &quot;;@_)"/>
            </x14:dxf>
          </x14:cfRule>
          <xm:sqref>J23</xm:sqref>
        </x14:conditionalFormatting>
        <x14:conditionalFormatting xmlns:xm="http://schemas.microsoft.com/office/excel/2006/main">
          <x14:cfRule type="expression" priority="70" stopIfTrue="1" id="{E64B8ADE-5716-4BB0-B3C8-A91374B890D7}">
            <xm:f>Report_DCF!$B$4="M USD"</xm:f>
            <x14:dxf>
              <numFmt numFmtId="189" formatCode="#,##0,,_);\(#,##0,,\);&quot; - &quot;;@_)"/>
            </x14:dxf>
          </x14:cfRule>
          <xm:sqref>K23</xm:sqref>
        </x14:conditionalFormatting>
        <x14:conditionalFormatting xmlns:xm="http://schemas.microsoft.com/office/excel/2006/main">
          <x14:cfRule type="expression" priority="69" stopIfTrue="1" id="{E566DFA8-979F-402D-BA71-14CF1AC33F90}">
            <xm:f>Report_DCF!$B$4="M USD"</xm:f>
            <x14:dxf>
              <numFmt numFmtId="189" formatCode="#,##0,,_);\(#,##0,,\);&quot; - &quot;;@_)"/>
            </x14:dxf>
          </x14:cfRule>
          <xm:sqref>L23</xm:sqref>
        </x14:conditionalFormatting>
        <x14:conditionalFormatting xmlns:xm="http://schemas.microsoft.com/office/excel/2006/main">
          <x14:cfRule type="expression" priority="68" stopIfTrue="1" id="{5B1C87BF-A535-4926-8AD0-663757881D21}">
            <xm:f>Report_DCF!$B$4="M USD"</xm:f>
            <x14:dxf>
              <numFmt numFmtId="189" formatCode="#,##0,,_);\(#,##0,,\);&quot; - &quot;;@_)"/>
            </x14:dxf>
          </x14:cfRule>
          <xm:sqref>M23</xm:sqref>
        </x14:conditionalFormatting>
        <x14:conditionalFormatting xmlns:xm="http://schemas.microsoft.com/office/excel/2006/main">
          <x14:cfRule type="expression" priority="67" stopIfTrue="1" id="{D1CE60EB-CBE6-4DDD-AD75-AFFBF02681B9}">
            <xm:f>Report_DCF!$B$4="M USD"</xm:f>
            <x14:dxf>
              <numFmt numFmtId="189" formatCode="#,##0,,_);\(#,##0,,\);&quot; - &quot;;@_)"/>
            </x14:dxf>
          </x14:cfRule>
          <xm:sqref>A26</xm:sqref>
        </x14:conditionalFormatting>
        <x14:conditionalFormatting xmlns:xm="http://schemas.microsoft.com/office/excel/2006/main">
          <x14:cfRule type="expression" priority="66" stopIfTrue="1" id="{2CCAF3EA-5660-4D1B-BEB7-59E1E6FBB17C}">
            <xm:f>Report_DCF!$B$4="M USD"</xm:f>
            <x14:dxf>
              <numFmt numFmtId="189" formatCode="#,##0,,_);\(#,##0,,\);&quot; - &quot;;@_)"/>
            </x14:dxf>
          </x14:cfRule>
          <xm:sqref>B26</xm:sqref>
        </x14:conditionalFormatting>
        <x14:conditionalFormatting xmlns:xm="http://schemas.microsoft.com/office/excel/2006/main">
          <x14:cfRule type="expression" priority="65" stopIfTrue="1" id="{C21A368D-6135-46A3-A20B-15E91127790F}">
            <xm:f>Report_DCF!$B$4="M USD"</xm:f>
            <x14:dxf>
              <numFmt numFmtId="189" formatCode="#,##0,,_);\(#,##0,,\);&quot; - &quot;;@_)"/>
            </x14:dxf>
          </x14:cfRule>
          <xm:sqref>C26</xm:sqref>
        </x14:conditionalFormatting>
        <x14:conditionalFormatting xmlns:xm="http://schemas.microsoft.com/office/excel/2006/main">
          <x14:cfRule type="expression" priority="64" stopIfTrue="1" id="{FB67B8F4-27DC-4C98-B155-853F72BDECD8}">
            <xm:f>Report_DCF!$B$4="M USD"</xm:f>
            <x14:dxf>
              <numFmt numFmtId="189" formatCode="#,##0,,_);\(#,##0,,\);&quot; - &quot;;@_)"/>
            </x14:dxf>
          </x14:cfRule>
          <xm:sqref>D26</xm:sqref>
        </x14:conditionalFormatting>
        <x14:conditionalFormatting xmlns:xm="http://schemas.microsoft.com/office/excel/2006/main">
          <x14:cfRule type="expression" priority="63" stopIfTrue="1" id="{A20E2DED-89B2-4250-A8C3-F5D97F3B83F6}">
            <xm:f>Report_DCF!$B$4="M USD"</xm:f>
            <x14:dxf>
              <numFmt numFmtId="189" formatCode="#,##0,,_);\(#,##0,,\);&quot; - &quot;;@_)"/>
            </x14:dxf>
          </x14:cfRule>
          <xm:sqref>E26</xm:sqref>
        </x14:conditionalFormatting>
        <x14:conditionalFormatting xmlns:xm="http://schemas.microsoft.com/office/excel/2006/main">
          <x14:cfRule type="expression" priority="62" stopIfTrue="1" id="{408C76AC-788D-4FF0-A9CD-F8FFC806CBD6}">
            <xm:f>Report_DCF!$B$4="M USD"</xm:f>
            <x14:dxf>
              <numFmt numFmtId="189" formatCode="#,##0,,_);\(#,##0,,\);&quot; - &quot;;@_)"/>
            </x14:dxf>
          </x14:cfRule>
          <xm:sqref>F26</xm:sqref>
        </x14:conditionalFormatting>
        <x14:conditionalFormatting xmlns:xm="http://schemas.microsoft.com/office/excel/2006/main">
          <x14:cfRule type="expression" priority="61" stopIfTrue="1" id="{A90F253F-CE13-465B-AA7A-BBD0CA07CC18}">
            <xm:f>Report_DCF!$B$4="M USD"</xm:f>
            <x14:dxf>
              <numFmt numFmtId="189" formatCode="#,##0,,_);\(#,##0,,\);&quot; - &quot;;@_)"/>
            </x14:dxf>
          </x14:cfRule>
          <xm:sqref>G26</xm:sqref>
        </x14:conditionalFormatting>
        <x14:conditionalFormatting xmlns:xm="http://schemas.microsoft.com/office/excel/2006/main">
          <x14:cfRule type="expression" priority="60" stopIfTrue="1" id="{5495A85D-F1BB-416A-A61F-1EBBFFBEF855}">
            <xm:f>Report_DCF!$B$4="M USD"</xm:f>
            <x14:dxf>
              <numFmt numFmtId="189" formatCode="#,##0,,_);\(#,##0,,\);&quot; - &quot;;@_)"/>
            </x14:dxf>
          </x14:cfRule>
          <xm:sqref>H26</xm:sqref>
        </x14:conditionalFormatting>
        <x14:conditionalFormatting xmlns:xm="http://schemas.microsoft.com/office/excel/2006/main">
          <x14:cfRule type="expression" priority="59" stopIfTrue="1" id="{F8E84DF1-B8FD-4F94-8E0B-6A24DB07D1F2}">
            <xm:f>Report_DCF!$B$4="M USD"</xm:f>
            <x14:dxf>
              <numFmt numFmtId="189" formatCode="#,##0,,_);\(#,##0,,\);&quot; - &quot;;@_)"/>
            </x14:dxf>
          </x14:cfRule>
          <xm:sqref>I26</xm:sqref>
        </x14:conditionalFormatting>
        <x14:conditionalFormatting xmlns:xm="http://schemas.microsoft.com/office/excel/2006/main">
          <x14:cfRule type="expression" priority="58" stopIfTrue="1" id="{ECDF33F4-D918-4095-9AF8-FC06275D38E6}">
            <xm:f>Report_DCF!$B$4="M USD"</xm:f>
            <x14:dxf>
              <numFmt numFmtId="189" formatCode="#,##0,,_);\(#,##0,,\);&quot; - &quot;;@_)"/>
            </x14:dxf>
          </x14:cfRule>
          <xm:sqref>J26</xm:sqref>
        </x14:conditionalFormatting>
        <x14:conditionalFormatting xmlns:xm="http://schemas.microsoft.com/office/excel/2006/main">
          <x14:cfRule type="expression" priority="57" stopIfTrue="1" id="{0DB0AF99-DCEE-45E8-A557-8515BC8CAB66}">
            <xm:f>Report_DCF!$B$4="M USD"</xm:f>
            <x14:dxf>
              <numFmt numFmtId="189" formatCode="#,##0,,_);\(#,##0,,\);&quot; - &quot;;@_)"/>
            </x14:dxf>
          </x14:cfRule>
          <xm:sqref>K26</xm:sqref>
        </x14:conditionalFormatting>
        <x14:conditionalFormatting xmlns:xm="http://schemas.microsoft.com/office/excel/2006/main">
          <x14:cfRule type="expression" priority="56" stopIfTrue="1" id="{8F8369F3-BA7F-4653-95BF-5DC4779A8E27}">
            <xm:f>Report_DCF!$B$4="M USD"</xm:f>
            <x14:dxf>
              <numFmt numFmtId="189" formatCode="#,##0,,_);\(#,##0,,\);&quot; - &quot;;@_)"/>
            </x14:dxf>
          </x14:cfRule>
          <xm:sqref>L26</xm:sqref>
        </x14:conditionalFormatting>
        <x14:conditionalFormatting xmlns:xm="http://schemas.microsoft.com/office/excel/2006/main">
          <x14:cfRule type="expression" priority="55" stopIfTrue="1" id="{BD3A5164-55DA-41BE-AD08-5A12B7D402DD}">
            <xm:f>Report_DCF!$B$4="M USD"</xm:f>
            <x14:dxf>
              <numFmt numFmtId="189" formatCode="#,##0,,_);\(#,##0,,\);&quot; - &quot;;@_)"/>
            </x14:dxf>
          </x14:cfRule>
          <xm:sqref>M26</xm:sqref>
        </x14:conditionalFormatting>
        <x14:conditionalFormatting xmlns:xm="http://schemas.microsoft.com/office/excel/2006/main">
          <x14:cfRule type="expression" priority="54" stopIfTrue="1" id="{93DA9732-DB9D-4C36-A898-C9C48DC2EDC7}">
            <xm:f>Report_DCF!$B$4="M USD"</xm:f>
            <x14:dxf>
              <numFmt numFmtId="189" formatCode="#,##0,,_);\(#,##0,,\);&quot; - &quot;;@_)"/>
            </x14:dxf>
          </x14:cfRule>
          <xm:sqref>N26</xm:sqref>
        </x14:conditionalFormatting>
        <x14:conditionalFormatting xmlns:xm="http://schemas.microsoft.com/office/excel/2006/main">
          <x14:cfRule type="expression" priority="53" stopIfTrue="1" id="{0E27D4D1-4B56-4913-81BF-0F958EB91886}">
            <xm:f>Report_DCF!$B$4="M USD"</xm:f>
            <x14:dxf>
              <numFmt numFmtId="189" formatCode="#,##0,,_);\(#,##0,,\);&quot; - &quot;;@_)"/>
            </x14:dxf>
          </x14:cfRule>
          <xm:sqref>O26</xm:sqref>
        </x14:conditionalFormatting>
        <x14:conditionalFormatting xmlns:xm="http://schemas.microsoft.com/office/excel/2006/main">
          <x14:cfRule type="expression" priority="52" stopIfTrue="1" id="{2653E8FE-0623-49B3-9746-5554ACC0DF3B}">
            <xm:f>Report_DCF!$B$4="M USD"</xm:f>
            <x14:dxf>
              <numFmt numFmtId="189" formatCode="#,##0,,_);\(#,##0,,\);&quot; - &quot;;@_)"/>
            </x14:dxf>
          </x14:cfRule>
          <xm:sqref>A28</xm:sqref>
        </x14:conditionalFormatting>
        <x14:conditionalFormatting xmlns:xm="http://schemas.microsoft.com/office/excel/2006/main">
          <x14:cfRule type="expression" priority="51" stopIfTrue="1" id="{8D4F975A-E811-4789-A9FC-89EB9C2CF933}">
            <xm:f>Report_DCF!$B$4="M USD"</xm:f>
            <x14:dxf>
              <numFmt numFmtId="189" formatCode="#,##0,,_);\(#,##0,,\);&quot; - &quot;;@_)"/>
            </x14:dxf>
          </x14:cfRule>
          <xm:sqref>B28</xm:sqref>
        </x14:conditionalFormatting>
        <x14:conditionalFormatting xmlns:xm="http://schemas.microsoft.com/office/excel/2006/main">
          <x14:cfRule type="expression" priority="50" stopIfTrue="1" id="{57EB587A-2595-4084-9655-EDA08BF12777}">
            <xm:f>Report_DCF!$B$4="M USD"</xm:f>
            <x14:dxf>
              <numFmt numFmtId="189" formatCode="#,##0,,_);\(#,##0,,\);&quot; - &quot;;@_)"/>
            </x14:dxf>
          </x14:cfRule>
          <xm:sqref>C28</xm:sqref>
        </x14:conditionalFormatting>
        <x14:conditionalFormatting xmlns:xm="http://schemas.microsoft.com/office/excel/2006/main">
          <x14:cfRule type="expression" priority="49" stopIfTrue="1" id="{4CCEC320-317A-415A-8CE8-03D13D1A5459}">
            <xm:f>Report_DCF!$B$4="M USD"</xm:f>
            <x14:dxf>
              <numFmt numFmtId="189" formatCode="#,##0,,_);\(#,##0,,\);&quot; - &quot;;@_)"/>
            </x14:dxf>
          </x14:cfRule>
          <xm:sqref>D28</xm:sqref>
        </x14:conditionalFormatting>
        <x14:conditionalFormatting xmlns:xm="http://schemas.microsoft.com/office/excel/2006/main">
          <x14:cfRule type="expression" priority="48" stopIfTrue="1" id="{3388610D-B034-4349-A386-C976B4E2FF4B}">
            <xm:f>Report_DCF!$B$4="M USD"</xm:f>
            <x14:dxf>
              <numFmt numFmtId="189" formatCode="#,##0,,_);\(#,##0,,\);&quot; - &quot;;@_)"/>
            </x14:dxf>
          </x14:cfRule>
          <xm:sqref>E28</xm:sqref>
        </x14:conditionalFormatting>
        <x14:conditionalFormatting xmlns:xm="http://schemas.microsoft.com/office/excel/2006/main">
          <x14:cfRule type="expression" priority="47" stopIfTrue="1" id="{BC4D6869-6294-4673-A354-934806E05BBA}">
            <xm:f>Report_DCF!$B$4="M USD"</xm:f>
            <x14:dxf>
              <numFmt numFmtId="189" formatCode="#,##0,,_);\(#,##0,,\);&quot; - &quot;;@_)"/>
            </x14:dxf>
          </x14:cfRule>
          <xm:sqref>F28</xm:sqref>
        </x14:conditionalFormatting>
        <x14:conditionalFormatting xmlns:xm="http://schemas.microsoft.com/office/excel/2006/main">
          <x14:cfRule type="expression" priority="46" stopIfTrue="1" id="{58F527D7-0AF8-4D4F-9E27-84BB546DAC19}">
            <xm:f>Report_DCF!$B$4="M USD"</xm:f>
            <x14:dxf>
              <numFmt numFmtId="189" formatCode="#,##0,,_);\(#,##0,,\);&quot; - &quot;;@_)"/>
            </x14:dxf>
          </x14:cfRule>
          <xm:sqref>G28</xm:sqref>
        </x14:conditionalFormatting>
        <x14:conditionalFormatting xmlns:xm="http://schemas.microsoft.com/office/excel/2006/main">
          <x14:cfRule type="expression" priority="45" stopIfTrue="1" id="{4D43325B-69D4-4DAD-BDE1-3D6D42610735}">
            <xm:f>Report_DCF!$B$4="M USD"</xm:f>
            <x14:dxf>
              <numFmt numFmtId="189" formatCode="#,##0,,_);\(#,##0,,\);&quot; - &quot;;@_)"/>
            </x14:dxf>
          </x14:cfRule>
          <xm:sqref>H28</xm:sqref>
        </x14:conditionalFormatting>
        <x14:conditionalFormatting xmlns:xm="http://schemas.microsoft.com/office/excel/2006/main">
          <x14:cfRule type="expression" priority="44" stopIfTrue="1" id="{5C99F8B3-DD0C-4C89-8507-BFE93817A0C2}">
            <xm:f>Report_DCF!$B$4="M USD"</xm:f>
            <x14:dxf>
              <numFmt numFmtId="189" formatCode="#,##0,,_);\(#,##0,,\);&quot; - &quot;;@_)"/>
            </x14:dxf>
          </x14:cfRule>
          <xm:sqref>I28</xm:sqref>
        </x14:conditionalFormatting>
        <x14:conditionalFormatting xmlns:xm="http://schemas.microsoft.com/office/excel/2006/main">
          <x14:cfRule type="expression" priority="43" stopIfTrue="1" id="{E0966FD6-FEDC-4A59-B38D-EB47E9851223}">
            <xm:f>Report_DCF!$B$4="M USD"</xm:f>
            <x14:dxf>
              <numFmt numFmtId="189" formatCode="#,##0,,_);\(#,##0,,\);&quot; - &quot;;@_)"/>
            </x14:dxf>
          </x14:cfRule>
          <xm:sqref>J28</xm:sqref>
        </x14:conditionalFormatting>
        <x14:conditionalFormatting xmlns:xm="http://schemas.microsoft.com/office/excel/2006/main">
          <x14:cfRule type="expression" priority="42" stopIfTrue="1" id="{588176CB-6136-4D7D-87FF-2E4395DE9184}">
            <xm:f>Report_DCF!$B$4="M USD"</xm:f>
            <x14:dxf>
              <numFmt numFmtId="189" formatCode="#,##0,,_);\(#,##0,,\);&quot; - &quot;;@_)"/>
            </x14:dxf>
          </x14:cfRule>
          <xm:sqref>K28</xm:sqref>
        </x14:conditionalFormatting>
        <x14:conditionalFormatting xmlns:xm="http://schemas.microsoft.com/office/excel/2006/main">
          <x14:cfRule type="expression" priority="41" stopIfTrue="1" id="{FC2BA7A1-9368-460A-85A7-AAE6A014E3F2}">
            <xm:f>Report_DCF!$B$4="M USD"</xm:f>
            <x14:dxf>
              <numFmt numFmtId="189" formatCode="#,##0,,_);\(#,##0,,\);&quot; - &quot;;@_)"/>
            </x14:dxf>
          </x14:cfRule>
          <xm:sqref>L28</xm:sqref>
        </x14:conditionalFormatting>
        <x14:conditionalFormatting xmlns:xm="http://schemas.microsoft.com/office/excel/2006/main">
          <x14:cfRule type="expression" priority="40" stopIfTrue="1" id="{F1989304-58F4-4E5A-B1A3-7506E32854D1}">
            <xm:f>Report_DCF!$B$4="M USD"</xm:f>
            <x14:dxf>
              <numFmt numFmtId="189" formatCode="#,##0,,_);\(#,##0,,\);&quot; - &quot;;@_)"/>
            </x14:dxf>
          </x14:cfRule>
          <xm:sqref>M28</xm:sqref>
        </x14:conditionalFormatting>
        <x14:conditionalFormatting xmlns:xm="http://schemas.microsoft.com/office/excel/2006/main">
          <x14:cfRule type="expression" priority="39" stopIfTrue="1" id="{17E08169-5BA8-46F8-9CB4-2DDC9A17F684}">
            <xm:f>Report_DCF!$B$4="M USD"</xm:f>
            <x14:dxf>
              <numFmt numFmtId="189" formatCode="#,##0,,_);\(#,##0,,\);&quot; - &quot;;@_)"/>
            </x14:dxf>
          </x14:cfRule>
          <xm:sqref>A29</xm:sqref>
        </x14:conditionalFormatting>
        <x14:conditionalFormatting xmlns:xm="http://schemas.microsoft.com/office/excel/2006/main">
          <x14:cfRule type="expression" priority="38" stopIfTrue="1" id="{AE2300EB-5E1D-4AEA-8795-8BB5C14C0A41}">
            <xm:f>Report_DCF!$B$4="M USD"</xm:f>
            <x14:dxf>
              <numFmt numFmtId="189" formatCode="#,##0,,_);\(#,##0,,\);&quot; - &quot;;@_)"/>
            </x14:dxf>
          </x14:cfRule>
          <xm:sqref>B29</xm:sqref>
        </x14:conditionalFormatting>
        <x14:conditionalFormatting xmlns:xm="http://schemas.microsoft.com/office/excel/2006/main">
          <x14:cfRule type="expression" priority="37" stopIfTrue="1" id="{B9E024A2-59EA-4823-ABC0-37A71F46EB2A}">
            <xm:f>Report_DCF!$B$4="M USD"</xm:f>
            <x14:dxf>
              <numFmt numFmtId="189" formatCode="#,##0,,_);\(#,##0,,\);&quot; - &quot;;@_)"/>
            </x14:dxf>
          </x14:cfRule>
          <xm:sqref>C29</xm:sqref>
        </x14:conditionalFormatting>
        <x14:conditionalFormatting xmlns:xm="http://schemas.microsoft.com/office/excel/2006/main">
          <x14:cfRule type="expression" priority="36" stopIfTrue="1" id="{1DBEA5D7-117E-4826-98F7-53BCB552F236}">
            <xm:f>Report_DCF!$B$4="M USD"</xm:f>
            <x14:dxf>
              <numFmt numFmtId="189" formatCode="#,##0,,_);\(#,##0,,\);&quot; - &quot;;@_)"/>
            </x14:dxf>
          </x14:cfRule>
          <xm:sqref>D29</xm:sqref>
        </x14:conditionalFormatting>
        <x14:conditionalFormatting xmlns:xm="http://schemas.microsoft.com/office/excel/2006/main">
          <x14:cfRule type="expression" priority="35" stopIfTrue="1" id="{76FE0C09-44D9-4B82-9D06-A03170C4080A}">
            <xm:f>Report_DCF!$B$4="M USD"</xm:f>
            <x14:dxf>
              <numFmt numFmtId="189" formatCode="#,##0,,_);\(#,##0,,\);&quot; - &quot;;@_)"/>
            </x14:dxf>
          </x14:cfRule>
          <xm:sqref>E29</xm:sqref>
        </x14:conditionalFormatting>
        <x14:conditionalFormatting xmlns:xm="http://schemas.microsoft.com/office/excel/2006/main">
          <x14:cfRule type="expression" priority="34" stopIfTrue="1" id="{37401FD1-6816-4FE7-9CFA-465C2B14215B}">
            <xm:f>Report_DCF!$B$4="M USD"</xm:f>
            <x14:dxf>
              <numFmt numFmtId="189" formatCode="#,##0,,_);\(#,##0,,\);&quot; - &quot;;@_)"/>
            </x14:dxf>
          </x14:cfRule>
          <xm:sqref>F29</xm:sqref>
        </x14:conditionalFormatting>
        <x14:conditionalFormatting xmlns:xm="http://schemas.microsoft.com/office/excel/2006/main">
          <x14:cfRule type="expression" priority="33" stopIfTrue="1" id="{478979B2-4F38-4539-A6BD-D47700D6EEFB}">
            <xm:f>Report_DCF!$B$4="M USD"</xm:f>
            <x14:dxf>
              <numFmt numFmtId="189" formatCode="#,##0,,_);\(#,##0,,\);&quot; - &quot;;@_)"/>
            </x14:dxf>
          </x14:cfRule>
          <xm:sqref>G29</xm:sqref>
        </x14:conditionalFormatting>
        <x14:conditionalFormatting xmlns:xm="http://schemas.microsoft.com/office/excel/2006/main">
          <x14:cfRule type="expression" priority="32" stopIfTrue="1" id="{CFEF1798-D443-407B-AF6C-8FCB4936F834}">
            <xm:f>Report_DCF!$B$4="M USD"</xm:f>
            <x14:dxf>
              <numFmt numFmtId="189" formatCode="#,##0,,_);\(#,##0,,\);&quot; - &quot;;@_)"/>
            </x14:dxf>
          </x14:cfRule>
          <xm:sqref>A30</xm:sqref>
        </x14:conditionalFormatting>
        <x14:conditionalFormatting xmlns:xm="http://schemas.microsoft.com/office/excel/2006/main">
          <x14:cfRule type="expression" priority="31" stopIfTrue="1" id="{CD2FC6E1-B237-45F3-9F1E-4AB96E431188}">
            <xm:f>Report_DCF!$B$4="M USD"</xm:f>
            <x14:dxf>
              <numFmt numFmtId="189" formatCode="#,##0,,_);\(#,##0,,\);&quot; - &quot;;@_)"/>
            </x14:dxf>
          </x14:cfRule>
          <xm:sqref>B30</xm:sqref>
        </x14:conditionalFormatting>
        <x14:conditionalFormatting xmlns:xm="http://schemas.microsoft.com/office/excel/2006/main">
          <x14:cfRule type="expression" priority="30" stopIfTrue="1" id="{BBA043BD-6698-4E2A-89C4-0414D9EA965E}">
            <xm:f>Report_DCF!$B$4="M USD"</xm:f>
            <x14:dxf>
              <numFmt numFmtId="189" formatCode="#,##0,,_);\(#,##0,,\);&quot; - &quot;;@_)"/>
            </x14:dxf>
          </x14:cfRule>
          <xm:sqref>C30</xm:sqref>
        </x14:conditionalFormatting>
        <x14:conditionalFormatting xmlns:xm="http://schemas.microsoft.com/office/excel/2006/main">
          <x14:cfRule type="expression" priority="29" stopIfTrue="1" id="{0EE74C09-81A7-4B89-8A3E-C955FF88620F}">
            <xm:f>Report_DCF!$B$4="M USD"</xm:f>
            <x14:dxf>
              <numFmt numFmtId="189" formatCode="#,##0,,_);\(#,##0,,\);&quot; - &quot;;@_)"/>
            </x14:dxf>
          </x14:cfRule>
          <xm:sqref>D30</xm:sqref>
        </x14:conditionalFormatting>
        <x14:conditionalFormatting xmlns:xm="http://schemas.microsoft.com/office/excel/2006/main">
          <x14:cfRule type="expression" priority="28" stopIfTrue="1" id="{2CF334E4-E10A-4617-B0D1-42669CFB1E6E}">
            <xm:f>Report_DCF!$B$4="M USD"</xm:f>
            <x14:dxf>
              <numFmt numFmtId="189" formatCode="#,##0,,_);\(#,##0,,\);&quot; - &quot;;@_)"/>
            </x14:dxf>
          </x14:cfRule>
          <xm:sqref>E30</xm:sqref>
        </x14:conditionalFormatting>
        <x14:conditionalFormatting xmlns:xm="http://schemas.microsoft.com/office/excel/2006/main">
          <x14:cfRule type="expression" priority="27" stopIfTrue="1" id="{D888BC67-FA38-49B0-BC13-0C23F8D3BDD3}">
            <xm:f>Report_DCF!$B$4="M USD"</xm:f>
            <x14:dxf>
              <numFmt numFmtId="189" formatCode="#,##0,,_);\(#,##0,,\);&quot; - &quot;;@_)"/>
            </x14:dxf>
          </x14:cfRule>
          <xm:sqref>F30</xm:sqref>
        </x14:conditionalFormatting>
        <x14:conditionalFormatting xmlns:xm="http://schemas.microsoft.com/office/excel/2006/main">
          <x14:cfRule type="expression" priority="26" stopIfTrue="1" id="{1805B0A6-D43A-4999-A433-5E627ABF3747}">
            <xm:f>Report_DCF!$B$4="M USD"</xm:f>
            <x14:dxf>
              <numFmt numFmtId="189" formatCode="#,##0,,_);\(#,##0,,\);&quot; - &quot;;@_)"/>
            </x14:dxf>
          </x14:cfRule>
          <xm:sqref>G30</xm:sqref>
        </x14:conditionalFormatting>
        <x14:conditionalFormatting xmlns:xm="http://schemas.microsoft.com/office/excel/2006/main">
          <x14:cfRule type="expression" priority="25" stopIfTrue="1" id="{42DE61DF-2F82-4E51-AEFC-87A89C03CD2D}">
            <xm:f>Report_DCF!$B$4="M USD"</xm:f>
            <x14:dxf>
              <numFmt numFmtId="189" formatCode="#,##0,,_);\(#,##0,,\);&quot; - &quot;;@_)"/>
            </x14:dxf>
          </x14:cfRule>
          <xm:sqref>H30</xm:sqref>
        </x14:conditionalFormatting>
        <x14:conditionalFormatting xmlns:xm="http://schemas.microsoft.com/office/excel/2006/main">
          <x14:cfRule type="expression" priority="24" stopIfTrue="1" id="{79638B8D-995D-491E-A433-1C6C25D884ED}">
            <xm:f>Report_DCF!$B$4="M USD"</xm:f>
            <x14:dxf>
              <numFmt numFmtId="189" formatCode="#,##0,,_);\(#,##0,,\);&quot; - &quot;;@_)"/>
            </x14:dxf>
          </x14:cfRule>
          <xm:sqref>A31</xm:sqref>
        </x14:conditionalFormatting>
        <x14:conditionalFormatting xmlns:xm="http://schemas.microsoft.com/office/excel/2006/main">
          <x14:cfRule type="expression" priority="23" stopIfTrue="1" id="{54396463-AAD9-4E3D-8A2A-60C119BFE9F0}">
            <xm:f>Report_DCF!$B$4="M USD"</xm:f>
            <x14:dxf>
              <numFmt numFmtId="189" formatCode="#,##0,,_);\(#,##0,,\);&quot; - &quot;;@_)"/>
            </x14:dxf>
          </x14:cfRule>
          <xm:sqref>B31</xm:sqref>
        </x14:conditionalFormatting>
        <x14:conditionalFormatting xmlns:xm="http://schemas.microsoft.com/office/excel/2006/main">
          <x14:cfRule type="expression" priority="22" stopIfTrue="1" id="{12A2ABB1-4ABC-41BF-BD3E-84D8664D4CC9}">
            <xm:f>Report_DCF!$B$4="M USD"</xm:f>
            <x14:dxf>
              <numFmt numFmtId="189" formatCode="#,##0,,_);\(#,##0,,\);&quot; - &quot;;@_)"/>
            </x14:dxf>
          </x14:cfRule>
          <xm:sqref>C31</xm:sqref>
        </x14:conditionalFormatting>
        <x14:conditionalFormatting xmlns:xm="http://schemas.microsoft.com/office/excel/2006/main">
          <x14:cfRule type="expression" priority="21" stopIfTrue="1" id="{BD3F4FBB-F7C8-4108-BD2A-3E3A1EF4DD28}">
            <xm:f>Report_DCF!$B$4="M USD"</xm:f>
            <x14:dxf>
              <numFmt numFmtId="189" formatCode="#,##0,,_);\(#,##0,,\);&quot; - &quot;;@_)"/>
            </x14:dxf>
          </x14:cfRule>
          <xm:sqref>D31</xm:sqref>
        </x14:conditionalFormatting>
        <x14:conditionalFormatting xmlns:xm="http://schemas.microsoft.com/office/excel/2006/main">
          <x14:cfRule type="expression" priority="20" stopIfTrue="1" id="{D01F1F9F-06D9-46AE-821C-65F7B73EA6A2}">
            <xm:f>Report_DCF!$B$4="M USD"</xm:f>
            <x14:dxf>
              <numFmt numFmtId="189" formatCode="#,##0,,_);\(#,##0,,\);&quot; - &quot;;@_)"/>
            </x14:dxf>
          </x14:cfRule>
          <xm:sqref>E31</xm:sqref>
        </x14:conditionalFormatting>
        <x14:conditionalFormatting xmlns:xm="http://schemas.microsoft.com/office/excel/2006/main">
          <x14:cfRule type="expression" priority="19" stopIfTrue="1" id="{80FD7574-79E9-4C80-9F2C-3AB43C96066F}">
            <xm:f>Report_DCF!$B$4="M USD"</xm:f>
            <x14:dxf>
              <numFmt numFmtId="189" formatCode="#,##0,,_);\(#,##0,,\);&quot; - &quot;;@_)"/>
            </x14:dxf>
          </x14:cfRule>
          <xm:sqref>F31</xm:sqref>
        </x14:conditionalFormatting>
        <x14:conditionalFormatting xmlns:xm="http://schemas.microsoft.com/office/excel/2006/main">
          <x14:cfRule type="expression" priority="18" stopIfTrue="1" id="{2B379553-CA87-497A-B5FB-6D3CB1A19374}">
            <xm:f>Report_DCF!$B$4="M USD"</xm:f>
            <x14:dxf>
              <numFmt numFmtId="189" formatCode="#,##0,,_);\(#,##0,,\);&quot; - &quot;;@_)"/>
            </x14:dxf>
          </x14:cfRule>
          <xm:sqref>G31</xm:sqref>
        </x14:conditionalFormatting>
        <x14:conditionalFormatting xmlns:xm="http://schemas.microsoft.com/office/excel/2006/main">
          <x14:cfRule type="expression" priority="17" stopIfTrue="1" id="{6D55329C-B11C-48B5-B0CF-604380B2CC71}">
            <xm:f>Report_DCF!$B$4="M USD"</xm:f>
            <x14:dxf>
              <numFmt numFmtId="189" formatCode="#,##0,,_);\(#,##0,,\);&quot; - &quot;;@_)"/>
            </x14:dxf>
          </x14:cfRule>
          <xm:sqref>H31</xm:sqref>
        </x14:conditionalFormatting>
        <x14:conditionalFormatting xmlns:xm="http://schemas.microsoft.com/office/excel/2006/main">
          <x14:cfRule type="expression" priority="16" stopIfTrue="1" id="{EBC004C2-5FD1-4F62-BDF1-2F766BF22CAB}">
            <xm:f>Report_DCF!$B$4="M USD"</xm:f>
            <x14:dxf>
              <numFmt numFmtId="189" formatCode="#,##0,,_);\(#,##0,,\);&quot; - &quot;;@_)"/>
            </x14:dxf>
          </x14:cfRule>
          <xm:sqref>A32</xm:sqref>
        </x14:conditionalFormatting>
        <x14:conditionalFormatting xmlns:xm="http://schemas.microsoft.com/office/excel/2006/main">
          <x14:cfRule type="expression" priority="15" stopIfTrue="1" id="{6985815F-ABB7-401A-8218-E672F94CD4FB}">
            <xm:f>Report_DCF!$B$4="M USD"</xm:f>
            <x14:dxf>
              <numFmt numFmtId="189" formatCode="#,##0,,_);\(#,##0,,\);&quot; - &quot;;@_)"/>
            </x14:dxf>
          </x14:cfRule>
          <xm:sqref>B32</xm:sqref>
        </x14:conditionalFormatting>
        <x14:conditionalFormatting xmlns:xm="http://schemas.microsoft.com/office/excel/2006/main">
          <x14:cfRule type="expression" priority="14" stopIfTrue="1" id="{1621D34E-4456-4444-A26E-76C087C535D0}">
            <xm:f>Report_DCF!$B$4="M USD"</xm:f>
            <x14:dxf>
              <numFmt numFmtId="189" formatCode="#,##0,,_);\(#,##0,,\);&quot; - &quot;;@_)"/>
            </x14:dxf>
          </x14:cfRule>
          <xm:sqref>C32</xm:sqref>
        </x14:conditionalFormatting>
        <x14:conditionalFormatting xmlns:xm="http://schemas.microsoft.com/office/excel/2006/main">
          <x14:cfRule type="expression" priority="13" stopIfTrue="1" id="{0584C847-1823-49CE-B93A-91950551EE5A}">
            <xm:f>Report_DCF!$B$4="M USD"</xm:f>
            <x14:dxf>
              <numFmt numFmtId="189" formatCode="#,##0,,_);\(#,##0,,\);&quot; - &quot;;@_)"/>
            </x14:dxf>
          </x14:cfRule>
          <xm:sqref>D32</xm:sqref>
        </x14:conditionalFormatting>
        <x14:conditionalFormatting xmlns:xm="http://schemas.microsoft.com/office/excel/2006/main">
          <x14:cfRule type="expression" priority="12" stopIfTrue="1" id="{0B0606BB-A284-4216-83CE-24C29CBA49ED}">
            <xm:f>Report_DCF!$B$4="M USD"</xm:f>
            <x14:dxf>
              <numFmt numFmtId="189" formatCode="#,##0,,_);\(#,##0,,\);&quot; - &quot;;@_)"/>
            </x14:dxf>
          </x14:cfRule>
          <xm:sqref>E32</xm:sqref>
        </x14:conditionalFormatting>
        <x14:conditionalFormatting xmlns:xm="http://schemas.microsoft.com/office/excel/2006/main">
          <x14:cfRule type="expression" priority="11" stopIfTrue="1" id="{0564BA96-3268-485C-88CE-D4EBB5D0A73F}">
            <xm:f>Report_DCF!$B$4="M USD"</xm:f>
            <x14:dxf>
              <numFmt numFmtId="189" formatCode="#,##0,,_);\(#,##0,,\);&quot; - &quot;;@_)"/>
            </x14:dxf>
          </x14:cfRule>
          <xm:sqref>F32</xm:sqref>
        </x14:conditionalFormatting>
        <x14:conditionalFormatting xmlns:xm="http://schemas.microsoft.com/office/excel/2006/main">
          <x14:cfRule type="expression" priority="10" stopIfTrue="1" id="{42D2A938-9544-4987-A55B-0A8E83D04722}">
            <xm:f>Report_DCF!$B$4="M USD"</xm:f>
            <x14:dxf>
              <numFmt numFmtId="189" formatCode="#,##0,,_);\(#,##0,,\);&quot; - &quot;;@_)"/>
            </x14:dxf>
          </x14:cfRule>
          <xm:sqref>G32</xm:sqref>
        </x14:conditionalFormatting>
        <x14:conditionalFormatting xmlns:xm="http://schemas.microsoft.com/office/excel/2006/main">
          <x14:cfRule type="expression" priority="9" stopIfTrue="1" id="{74A77D3B-BD5F-4084-AE8D-FBCA50CEF250}">
            <xm:f>Report_DCF!$B$4="M USD"</xm:f>
            <x14:dxf>
              <numFmt numFmtId="189" formatCode="#,##0,,_);\(#,##0,,\);&quot; - &quot;;@_)"/>
            </x14:dxf>
          </x14:cfRule>
          <xm:sqref>H32</xm:sqref>
        </x14:conditionalFormatting>
        <x14:conditionalFormatting xmlns:xm="http://schemas.microsoft.com/office/excel/2006/main">
          <x14:cfRule type="expression" priority="8" stopIfTrue="1" id="{0ECC7ED2-D8B7-4A4A-9ADD-AEC45577A33E}">
            <xm:f>Report_DCF!$B$4="M USD"</xm:f>
            <x14:dxf>
              <numFmt numFmtId="189" formatCode="#,##0,,_);\(#,##0,,\);&quot; - &quot;;@_)"/>
            </x14:dxf>
          </x14:cfRule>
          <xm:sqref>A33</xm:sqref>
        </x14:conditionalFormatting>
        <x14:conditionalFormatting xmlns:xm="http://schemas.microsoft.com/office/excel/2006/main">
          <x14:cfRule type="expression" priority="7" stopIfTrue="1" id="{56516107-2868-4B3F-81D5-3E0C87E7058B}">
            <xm:f>Report_DCF!$B$4="M USD"</xm:f>
            <x14:dxf>
              <numFmt numFmtId="189" formatCode="#,##0,,_);\(#,##0,,\);&quot; - &quot;;@_)"/>
            </x14:dxf>
          </x14:cfRule>
          <xm:sqref>B33</xm:sqref>
        </x14:conditionalFormatting>
        <x14:conditionalFormatting xmlns:xm="http://schemas.microsoft.com/office/excel/2006/main">
          <x14:cfRule type="expression" priority="6" stopIfTrue="1" id="{617B7402-81EB-4F21-BE89-88566BF33E64}">
            <xm:f>Report_DCF!$B$4="M USD"</xm:f>
            <x14:dxf>
              <numFmt numFmtId="189" formatCode="#,##0,,_);\(#,##0,,\);&quot; - &quot;;@_)"/>
            </x14:dxf>
          </x14:cfRule>
          <xm:sqref>C33</xm:sqref>
        </x14:conditionalFormatting>
        <x14:conditionalFormatting xmlns:xm="http://schemas.microsoft.com/office/excel/2006/main">
          <x14:cfRule type="expression" priority="5" stopIfTrue="1" id="{01F27CA7-A073-43D4-8386-6F43F6FC7359}">
            <xm:f>Report_DCF!$B$4="M USD"</xm:f>
            <x14:dxf>
              <numFmt numFmtId="189" formatCode="#,##0,,_);\(#,##0,,\);&quot; - &quot;;@_)"/>
            </x14:dxf>
          </x14:cfRule>
          <xm:sqref>D33</xm:sqref>
        </x14:conditionalFormatting>
        <x14:conditionalFormatting xmlns:xm="http://schemas.microsoft.com/office/excel/2006/main">
          <x14:cfRule type="expression" priority="4" stopIfTrue="1" id="{575702F3-5CE0-4CE5-A480-98C03921EA02}">
            <xm:f>Report_DCF!$B$4="M USD"</xm:f>
            <x14:dxf>
              <numFmt numFmtId="189" formatCode="#,##0,,_);\(#,##0,,\);&quot; - &quot;;@_)"/>
            </x14:dxf>
          </x14:cfRule>
          <xm:sqref>E33</xm:sqref>
        </x14:conditionalFormatting>
        <x14:conditionalFormatting xmlns:xm="http://schemas.microsoft.com/office/excel/2006/main">
          <x14:cfRule type="expression" priority="3" stopIfTrue="1" id="{2645AB12-F9DE-446C-BF09-6216E9AB5CA1}">
            <xm:f>Report_DCF!$B$4="M USD"</xm:f>
            <x14:dxf>
              <numFmt numFmtId="189" formatCode="#,##0,,_);\(#,##0,,\);&quot; - &quot;;@_)"/>
            </x14:dxf>
          </x14:cfRule>
          <xm:sqref>F33</xm:sqref>
        </x14:conditionalFormatting>
        <x14:conditionalFormatting xmlns:xm="http://schemas.microsoft.com/office/excel/2006/main">
          <x14:cfRule type="expression" priority="2" stopIfTrue="1" id="{47D2D476-6608-43F9-8653-936117592D21}">
            <xm:f>Report_DCF!$B$4="M USD"</xm:f>
            <x14:dxf>
              <numFmt numFmtId="189" formatCode="#,##0,,_);\(#,##0,,\);&quot; - &quot;;@_)"/>
            </x14:dxf>
          </x14:cfRule>
          <xm:sqref>G33</xm:sqref>
        </x14:conditionalFormatting>
        <x14:conditionalFormatting xmlns:xm="http://schemas.microsoft.com/office/excel/2006/main">
          <x14:cfRule type="expression" priority="1" stopIfTrue="1" id="{1258FE40-2327-4C2E-B763-38BC527CE414}">
            <xm:f>Report_DCF!$B$4="M USD"</xm:f>
            <x14:dxf>
              <numFmt numFmtId="189" formatCode="#,##0,,_);\(#,##0,,\);&quot; - &quot;;@_)"/>
            </x14:dxf>
          </x14:cfRule>
          <xm:sqref>H33</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4E346-E373-46DF-88DF-C15C8F16CD21}">
  <sheetPr>
    <tabColor rgb="FF00324B"/>
    <pageSetUpPr fitToPage="1"/>
  </sheetPr>
  <dimension ref="A1:O129"/>
  <sheetViews>
    <sheetView showGridLines="0" zoomScaleNormal="100" workbookViewId="0">
      <pane ySplit="1" topLeftCell="A2" activePane="bottomLeft" state="frozen"/>
      <selection pane="bottomLeft"/>
    </sheetView>
  </sheetViews>
  <sheetFormatPr defaultColWidth="14.125" defaultRowHeight="14.25" customHeight="1" x14ac:dyDescent="0.3"/>
  <cols>
    <col min="1" max="1" width="14.125" style="5"/>
    <col min="2" max="5" width="14.125" style="4"/>
    <col min="6" max="13" width="14.125" style="5"/>
    <col min="14" max="14" width="14.125" style="5" customWidth="1"/>
    <col min="15" max="16384" width="14.125" style="5"/>
  </cols>
  <sheetData>
    <row r="1" spans="1:15" s="1" customFormat="1" ht="14.25" customHeight="1" x14ac:dyDescent="0.3">
      <c r="A1" s="36" t="s">
        <v>184</v>
      </c>
      <c r="B1" s="2"/>
      <c r="C1" s="2"/>
      <c r="D1" s="2"/>
      <c r="E1" s="2"/>
      <c r="H1" s="7" t="s">
        <v>322</v>
      </c>
      <c r="I1" s="124">
        <f>DCF!I44</f>
        <v>533370328.07791471</v>
      </c>
      <c r="J1" s="124">
        <f>DCF!J44</f>
        <v>1055349622.8834585</v>
      </c>
      <c r="K1" s="124">
        <f>DCF!K44</f>
        <v>1078635082.987505</v>
      </c>
      <c r="L1" s="124">
        <f>DCF!L44</f>
        <v>1100866616.6115828</v>
      </c>
      <c r="M1" s="124">
        <f>DCF!M44</f>
        <v>1121116651.6152</v>
      </c>
    </row>
    <row r="2" spans="1:15" ht="14.25" customHeight="1" x14ac:dyDescent="0.3">
      <c r="A2" s="3"/>
    </row>
    <row r="3" spans="1:15" ht="14.25" customHeight="1" x14ac:dyDescent="0.3">
      <c r="A3" s="3"/>
      <c r="F3" s="39" t="s">
        <v>166</v>
      </c>
      <c r="G3" s="39"/>
      <c r="H3" s="39"/>
      <c r="I3" s="40" t="s">
        <v>167</v>
      </c>
      <c r="J3" s="40"/>
      <c r="K3" s="40"/>
      <c r="L3" s="40"/>
      <c r="M3" s="40"/>
    </row>
    <row r="4" spans="1:15" s="4" customFormat="1" ht="14.25" customHeight="1" x14ac:dyDescent="0.3">
      <c r="A4" s="7"/>
      <c r="B4" s="7"/>
      <c r="C4" s="7"/>
      <c r="D4" s="7"/>
      <c r="E4" s="7" t="s">
        <v>163</v>
      </c>
      <c r="F4" s="27">
        <v>2023</v>
      </c>
      <c r="G4" s="27">
        <v>2024</v>
      </c>
      <c r="H4" s="28" t="s">
        <v>151</v>
      </c>
      <c r="I4" s="28" t="s">
        <v>165</v>
      </c>
      <c r="J4" s="38">
        <v>2026</v>
      </c>
      <c r="K4" s="38">
        <v>2027</v>
      </c>
      <c r="L4" s="38">
        <v>2028</v>
      </c>
      <c r="M4" s="38">
        <v>2029</v>
      </c>
      <c r="N4" s="7" t="s">
        <v>33</v>
      </c>
      <c r="O4" s="7" t="s">
        <v>75</v>
      </c>
    </row>
    <row r="5" spans="1:15" ht="14.25" customHeight="1" x14ac:dyDescent="0.3">
      <c r="A5" s="47"/>
      <c r="B5" s="47"/>
      <c r="C5" s="47"/>
      <c r="D5" s="47"/>
      <c r="E5" s="47" t="s">
        <v>37</v>
      </c>
      <c r="F5" s="48">
        <f>SUMIFS(F$19:F$27,$N$19:$N$27, $E5)</f>
        <v>25135110</v>
      </c>
      <c r="G5" s="48">
        <f>SUMIFS(G$19:G$27,$N$19:$N$27, $E5)</f>
        <v>25007581</v>
      </c>
      <c r="H5" s="48">
        <f>SUMIFS(H$19:H$27,$N$19:$N$27, $E5)</f>
        <v>12684054</v>
      </c>
      <c r="I5" s="48">
        <f>SUMIFS(I$19:I$27,$N$19:$N$27, $E5)</f>
        <v>0</v>
      </c>
      <c r="J5" s="48">
        <f>SUMIFS(J$19:J$27,$N$19:$N$27, $E5)</f>
        <v>0</v>
      </c>
      <c r="K5" s="48">
        <f>SUMIFS(K$19:K$27,$N$19:$N$27, $E5)</f>
        <v>0</v>
      </c>
      <c r="L5" s="48">
        <f>SUMIFS(L$19:L$27,$N$19:$N$27, $E5)</f>
        <v>0</v>
      </c>
      <c r="M5" s="48">
        <f>SUMIFS(M$19:M$27,$N$19:$N$27, $E5)</f>
        <v>0</v>
      </c>
    </row>
    <row r="6" spans="1:15" ht="14.25" customHeight="1" x14ac:dyDescent="0.3">
      <c r="A6" s="67"/>
      <c r="B6" s="67"/>
      <c r="C6" s="67"/>
      <c r="D6" s="67"/>
      <c r="E6" s="66" t="s">
        <v>185</v>
      </c>
      <c r="F6" s="68">
        <f t="shared" ref="F6:M6" si="0">IFERROR(F5/F15,0)</f>
        <v>0.12749406284026271</v>
      </c>
      <c r="G6" s="68">
        <f t="shared" si="0"/>
        <v>0.12349541515589493</v>
      </c>
      <c r="H6" s="68">
        <f t="shared" si="0"/>
        <v>0.11703529490443561</v>
      </c>
      <c r="I6" s="68">
        <f t="shared" si="0"/>
        <v>0</v>
      </c>
      <c r="J6" s="68">
        <f t="shared" si="0"/>
        <v>0</v>
      </c>
      <c r="K6" s="68">
        <f t="shared" si="0"/>
        <v>0</v>
      </c>
      <c r="L6" s="68">
        <f t="shared" si="0"/>
        <v>0</v>
      </c>
      <c r="M6" s="68">
        <f t="shared" si="0"/>
        <v>0</v>
      </c>
    </row>
    <row r="7" spans="1:15" ht="14.25" customHeight="1" x14ac:dyDescent="0.3">
      <c r="A7" s="47"/>
      <c r="B7" s="47"/>
      <c r="C7" s="47"/>
      <c r="D7" s="47"/>
      <c r="E7" s="47" t="s">
        <v>38</v>
      </c>
      <c r="F7" s="48">
        <f>SUMIFS(F$19:F$27,$N$19:$N$27, $E7)</f>
        <v>43512069</v>
      </c>
      <c r="G7" s="48">
        <f>SUMIFS(G$19:G$27,$N$19:$N$27, $E7)</f>
        <v>43080381</v>
      </c>
      <c r="H7" s="48">
        <f>SUMIFS(H$19:H$27,$N$19:$N$27, $E7)</f>
        <v>22570358</v>
      </c>
      <c r="I7" s="48">
        <f>SUMIFS(I$19:I$27,$N$19:$N$27, $E7)</f>
        <v>18552667.936217826</v>
      </c>
      <c r="J7" s="48">
        <f>SUMIFS(J$19:J$27,$N$19:$N$27, $E7)</f>
        <v>38567286.105809622</v>
      </c>
      <c r="K7" s="48">
        <f>SUMIFS(K$19:K$27,$N$19:$N$27, $E7)</f>
        <v>40030143.267802984</v>
      </c>
      <c r="L7" s="48">
        <f>SUMIFS(L$19:L$27,$N$19:$N$27, $E7)</f>
        <v>41538078.764701128</v>
      </c>
      <c r="M7" s="48">
        <f>SUMIFS(M$19:M$27,$N$19:$N$27, $E7)</f>
        <v>43122341.088786833</v>
      </c>
    </row>
    <row r="8" spans="1:15" ht="14.25" customHeight="1" x14ac:dyDescent="0.3">
      <c r="A8" s="67"/>
      <c r="B8" s="67"/>
      <c r="C8" s="67"/>
      <c r="D8" s="67"/>
      <c r="E8" s="66" t="s">
        <v>185</v>
      </c>
      <c r="F8" s="68">
        <f t="shared" ref="F8:M8" si="1">IFERROR(F7/F15,0)</f>
        <v>0.22070842178115979</v>
      </c>
      <c r="G8" s="68">
        <f t="shared" si="1"/>
        <v>0.21274466877340628</v>
      </c>
      <c r="H8" s="68">
        <f t="shared" si="1"/>
        <v>0.20825585452637521</v>
      </c>
      <c r="I8" s="68">
        <f t="shared" si="1"/>
        <v>0.20825585452637521</v>
      </c>
      <c r="J8" s="68">
        <f t="shared" si="1"/>
        <v>0.20825585452637521</v>
      </c>
      <c r="K8" s="68">
        <f t="shared" si="1"/>
        <v>0.20825585452637521</v>
      </c>
      <c r="L8" s="68">
        <f t="shared" si="1"/>
        <v>0.20825585452637521</v>
      </c>
      <c r="M8" s="68">
        <f t="shared" si="1"/>
        <v>0.20825585452637521</v>
      </c>
    </row>
    <row r="9" spans="1:15" ht="14.25" customHeight="1" x14ac:dyDescent="0.3">
      <c r="A9" s="47"/>
      <c r="B9" s="47"/>
      <c r="C9" s="47"/>
      <c r="D9" s="47"/>
      <c r="E9" s="47" t="s">
        <v>39</v>
      </c>
      <c r="F9" s="48">
        <f>SUMIFS(F$19:F$27,$N$19:$N$27, $E9)</f>
        <v>2323921</v>
      </c>
      <c r="G9" s="48">
        <f>SUMIFS(G$19:G$27,$N$19:$N$27, $E9)</f>
        <v>3023481</v>
      </c>
      <c r="H9" s="48">
        <f>SUMIFS(H$19:H$27,$N$19:$N$27, $E9)</f>
        <v>1494550</v>
      </c>
      <c r="I9" s="48">
        <f>SUMIFS(I$19:I$27,$N$19:$N$27, $E9)</f>
        <v>1494550</v>
      </c>
      <c r="J9" s="48">
        <f>SUMIFS(J$19:J$27,$N$19:$N$27, $E9)</f>
        <v>3051123.8250000002</v>
      </c>
      <c r="K9" s="48">
        <f>SUMIFS(K$19:K$27,$N$19:$N$27, $E9)</f>
        <v>3111993.7453087498</v>
      </c>
      <c r="L9" s="48">
        <f>SUMIFS(L$19:L$27,$N$19:$N$27, $E9)</f>
        <v>3173860.1809654874</v>
      </c>
      <c r="M9" s="48">
        <f>SUMIFS(M$19:M$27,$N$19:$N$27, $E9)</f>
        <v>3237083.4757703193</v>
      </c>
    </row>
    <row r="10" spans="1:15" ht="14.25" customHeight="1" x14ac:dyDescent="0.3">
      <c r="A10" s="67"/>
      <c r="B10" s="67"/>
      <c r="C10" s="67"/>
      <c r="D10" s="67"/>
      <c r="E10" s="66" t="s">
        <v>185</v>
      </c>
      <c r="F10" s="68">
        <f t="shared" ref="F10:M10" si="2">IFERROR(F9/F15,0)</f>
        <v>1.1787739540817851E-2</v>
      </c>
      <c r="G10" s="68">
        <f t="shared" si="2"/>
        <v>1.4930914002076424E-2</v>
      </c>
      <c r="H10" s="68">
        <f t="shared" si="2"/>
        <v>1.3790157310858519E-2</v>
      </c>
      <c r="I10" s="68">
        <f t="shared" si="2"/>
        <v>1.6776497507120569E-2</v>
      </c>
      <c r="J10" s="68">
        <f t="shared" si="2"/>
        <v>1.6475476073112678E-2</v>
      </c>
      <c r="K10" s="68">
        <f t="shared" si="2"/>
        <v>1.6190072375566054E-2</v>
      </c>
      <c r="L10" s="68">
        <f t="shared" si="2"/>
        <v>1.591250688021462E-2</v>
      </c>
      <c r="M10" s="68">
        <f t="shared" si="2"/>
        <v>1.5633232528626667E-2</v>
      </c>
    </row>
    <row r="11" spans="1:15" ht="14.25" customHeight="1" x14ac:dyDescent="0.3">
      <c r="A11" s="47"/>
      <c r="B11" s="47"/>
      <c r="C11" s="47"/>
      <c r="D11" s="47"/>
      <c r="E11" s="47" t="s">
        <v>40</v>
      </c>
      <c r="F11" s="48">
        <f>SUMIFS(F$19:F$27,$N$19:$N$27, $E11)</f>
        <v>6560824</v>
      </c>
      <c r="G11" s="48">
        <f>SUMIFS(G$19:G$27,$N$19:$N$27, $E11)</f>
        <v>6560824</v>
      </c>
      <c r="H11" s="48">
        <f>SUMIFS(H$19:H$27,$N$19:$N$27, $E11)</f>
        <v>3380412</v>
      </c>
      <c r="I11" s="48">
        <f>SUMIFS(I$19:I$27,$N$19:$N$27, $E11)</f>
        <v>670503.09115200001</v>
      </c>
      <c r="J11" s="48">
        <f>SUMIFS(J$19:J$27,$N$19:$N$27, $E11)</f>
        <v>1754503.3402333404</v>
      </c>
      <c r="K11" s="48">
        <f>SUMIFS(K$19:K$27,$N$19:$N$27, $E11)</f>
        <v>2346951.0663497807</v>
      </c>
      <c r="L11" s="48">
        <f>SUMIFS(L$19:L$27,$N$19:$N$27, $E11)</f>
        <v>2765262.4798917612</v>
      </c>
      <c r="M11" s="48">
        <f>SUMIFS(M$19:M$27,$N$19:$N$27, $E11)</f>
        <v>3286657.9760957635</v>
      </c>
    </row>
    <row r="12" spans="1:15" ht="14.25" customHeight="1" x14ac:dyDescent="0.3">
      <c r="A12" s="67"/>
      <c r="B12" s="67"/>
      <c r="C12" s="67"/>
      <c r="D12" s="67"/>
      <c r="E12" s="66" t="s">
        <v>185</v>
      </c>
      <c r="F12" s="68">
        <f t="shared" ref="F12:M12" si="3">IFERROR(F11/F15,0)</f>
        <v>3.3278792388014365E-2</v>
      </c>
      <c r="G12" s="68">
        <f t="shared" si="3"/>
        <v>3.2399442538834894E-2</v>
      </c>
      <c r="H12" s="68">
        <f t="shared" si="3"/>
        <v>3.1190935904127574E-2</v>
      </c>
      <c r="I12" s="68">
        <f t="shared" si="3"/>
        <v>7.5264751512014744E-3</v>
      </c>
      <c r="J12" s="68">
        <f t="shared" si="3"/>
        <v>9.4739772818661899E-3</v>
      </c>
      <c r="K12" s="68">
        <f t="shared" si="3"/>
        <v>1.2209956296793603E-2</v>
      </c>
      <c r="L12" s="68">
        <f t="shared" si="3"/>
        <v>1.3863956106438032E-2</v>
      </c>
      <c r="M12" s="68">
        <f t="shared" si="3"/>
        <v>1.5872648563733306E-2</v>
      </c>
    </row>
    <row r="13" spans="1:15" ht="14.25" customHeight="1" x14ac:dyDescent="0.3">
      <c r="A13" s="82"/>
      <c r="B13" s="82"/>
      <c r="C13" s="82"/>
      <c r="D13" s="82"/>
      <c r="E13" s="82" t="s">
        <v>339</v>
      </c>
      <c r="F13" s="83">
        <f t="shared" ref="F13:M13" si="4">SUM(IFERROR(F5,0), IFERROR(F7,0), IFERROR(F9,0), IFERROR(F11,0))</f>
        <v>77531924</v>
      </c>
      <c r="G13" s="83">
        <f t="shared" si="4"/>
        <v>77672267</v>
      </c>
      <c r="H13" s="83">
        <f t="shared" si="4"/>
        <v>40129374</v>
      </c>
      <c r="I13" s="83">
        <f t="shared" si="4"/>
        <v>20717721.027369827</v>
      </c>
      <c r="J13" s="83">
        <f t="shared" si="4"/>
        <v>43372913.271042965</v>
      </c>
      <c r="K13" s="83">
        <f t="shared" si="4"/>
        <v>45489088.079461515</v>
      </c>
      <c r="L13" s="83">
        <f t="shared" si="4"/>
        <v>47477201.425558381</v>
      </c>
      <c r="M13" s="83">
        <f t="shared" si="4"/>
        <v>49646082.540652916</v>
      </c>
    </row>
    <row r="14" spans="1:15" ht="14.25" customHeight="1" x14ac:dyDescent="0.3">
      <c r="A14" s="67"/>
      <c r="B14" s="67"/>
      <c r="C14" s="67"/>
      <c r="D14" s="67"/>
      <c r="E14" s="66" t="s">
        <v>185</v>
      </c>
      <c r="F14" s="68">
        <f t="shared" ref="F14:M14" si="5">IFERROR(F13/F15,0)</f>
        <v>0.3932690165502547</v>
      </c>
      <c r="G14" s="68">
        <f t="shared" si="5"/>
        <v>0.38357044047021255</v>
      </c>
      <c r="H14" s="68">
        <f t="shared" si="5"/>
        <v>0.37027224264579689</v>
      </c>
      <c r="I14" s="68">
        <f t="shared" si="5"/>
        <v>0.23255882718469725</v>
      </c>
      <c r="J14" s="68">
        <f t="shared" si="5"/>
        <v>0.2342053078813541</v>
      </c>
      <c r="K14" s="68">
        <f t="shared" si="5"/>
        <v>0.23665588319873487</v>
      </c>
      <c r="L14" s="68">
        <f t="shared" si="5"/>
        <v>0.23803231751302789</v>
      </c>
      <c r="M14" s="68">
        <f t="shared" si="5"/>
        <v>0.23976173561873518</v>
      </c>
    </row>
    <row r="15" spans="1:15" ht="14.25" customHeight="1" x14ac:dyDescent="0.3">
      <c r="A15" s="79"/>
      <c r="B15" s="79"/>
      <c r="C15" s="79"/>
      <c r="D15" s="79"/>
      <c r="E15" s="80" t="s">
        <v>34</v>
      </c>
      <c r="F15" s="81">
        <f>Revenue!F7</f>
        <v>197147298</v>
      </c>
      <c r="G15" s="81">
        <f>Revenue!G7</f>
        <v>202498052</v>
      </c>
      <c r="H15" s="81">
        <f>Revenue!H7</f>
        <v>108378024</v>
      </c>
      <c r="I15" s="81">
        <f>Revenue!I7</f>
        <v>89085937</v>
      </c>
      <c r="J15" s="81">
        <f>Revenue!J7</f>
        <v>185191845.83560002</v>
      </c>
      <c r="K15" s="81">
        <f>Revenue!K7</f>
        <v>192216172.54814434</v>
      </c>
      <c r="L15" s="81">
        <f>Revenue!L7</f>
        <v>199456955.76803297</v>
      </c>
      <c r="M15" s="81">
        <f>Revenue!M7</f>
        <v>207064244.06102577</v>
      </c>
    </row>
    <row r="16" spans="1:15" ht="14.25" customHeight="1" x14ac:dyDescent="0.3">
      <c r="A16" s="3"/>
    </row>
    <row r="17" spans="1:15" ht="14.25" customHeight="1" x14ac:dyDescent="0.3">
      <c r="A17" s="3"/>
      <c r="F17" s="39" t="s">
        <v>166</v>
      </c>
      <c r="G17" s="39"/>
      <c r="H17" s="39"/>
      <c r="I17" s="40" t="s">
        <v>167</v>
      </c>
      <c r="J17" s="40"/>
      <c r="K17" s="40"/>
      <c r="L17" s="40"/>
      <c r="M17" s="40"/>
    </row>
    <row r="18" spans="1:15" s="4" customFormat="1" ht="14.25" customHeight="1" x14ac:dyDescent="0.3">
      <c r="A18" s="7" t="s">
        <v>70</v>
      </c>
      <c r="B18" s="7" t="s">
        <v>71</v>
      </c>
      <c r="C18" s="7" t="s">
        <v>72</v>
      </c>
      <c r="D18" s="7" t="s">
        <v>73</v>
      </c>
      <c r="E18" s="7" t="s">
        <v>163</v>
      </c>
      <c r="F18" s="27">
        <v>2023</v>
      </c>
      <c r="G18" s="27">
        <v>2024</v>
      </c>
      <c r="H18" s="28" t="s">
        <v>151</v>
      </c>
      <c r="I18" s="28" t="s">
        <v>165</v>
      </c>
      <c r="J18" s="38">
        <v>2026</v>
      </c>
      <c r="K18" s="38">
        <v>2027</v>
      </c>
      <c r="L18" s="38">
        <v>2028</v>
      </c>
      <c r="M18" s="38">
        <v>2029</v>
      </c>
      <c r="N18" s="7" t="s">
        <v>33</v>
      </c>
      <c r="O18" s="7" t="s">
        <v>75</v>
      </c>
    </row>
    <row r="19" spans="1:15" ht="14.25" customHeight="1" x14ac:dyDescent="0.3">
      <c r="A19" s="37" t="s">
        <v>111</v>
      </c>
      <c r="B19" s="37" t="s">
        <v>37</v>
      </c>
      <c r="C19" s="37" t="s">
        <v>37</v>
      </c>
      <c r="D19" s="37" t="s">
        <v>37</v>
      </c>
      <c r="E19" s="37" t="s">
        <v>37</v>
      </c>
      <c r="F19" s="35">
        <f t="shared" ref="F19:M19" si="6">F34</f>
        <v>22889937</v>
      </c>
      <c r="G19" s="35">
        <f t="shared" si="6"/>
        <v>22775909</v>
      </c>
      <c r="H19" s="35">
        <f t="shared" si="6"/>
        <v>11399548</v>
      </c>
      <c r="I19" s="35">
        <f t="shared" si="6"/>
        <v>0</v>
      </c>
      <c r="J19" s="35">
        <f t="shared" si="6"/>
        <v>0</v>
      </c>
      <c r="K19" s="35">
        <f t="shared" si="6"/>
        <v>0</v>
      </c>
      <c r="L19" s="35">
        <f t="shared" si="6"/>
        <v>0</v>
      </c>
      <c r="M19" s="35">
        <f t="shared" si="6"/>
        <v>0</v>
      </c>
      <c r="N19" s="31" t="s">
        <v>37</v>
      </c>
      <c r="O19" s="32"/>
    </row>
    <row r="20" spans="1:15" ht="14.25" customHeight="1" x14ac:dyDescent="0.3">
      <c r="A20" s="37" t="s">
        <v>111</v>
      </c>
      <c r="B20" s="37" t="s">
        <v>341</v>
      </c>
      <c r="C20" s="37" t="s">
        <v>341</v>
      </c>
      <c r="D20" s="37" t="s">
        <v>341</v>
      </c>
      <c r="E20" s="37" t="s">
        <v>341</v>
      </c>
      <c r="F20" s="35">
        <f t="shared" ref="F20:M20" si="7">F35</f>
        <v>2245173</v>
      </c>
      <c r="G20" s="35">
        <f t="shared" si="7"/>
        <v>2231672</v>
      </c>
      <c r="H20" s="35">
        <f t="shared" si="7"/>
        <v>1284506</v>
      </c>
      <c r="I20" s="35">
        <f t="shared" si="7"/>
        <v>0</v>
      </c>
      <c r="J20" s="35">
        <f t="shared" si="7"/>
        <v>0</v>
      </c>
      <c r="K20" s="35">
        <f t="shared" si="7"/>
        <v>0</v>
      </c>
      <c r="L20" s="35">
        <f t="shared" si="7"/>
        <v>0</v>
      </c>
      <c r="M20" s="35">
        <f t="shared" si="7"/>
        <v>0</v>
      </c>
      <c r="N20" s="31" t="s">
        <v>37</v>
      </c>
      <c r="O20" s="32"/>
    </row>
    <row r="21" spans="1:15" ht="14.25" customHeight="1" x14ac:dyDescent="0.3">
      <c r="A21" s="37" t="s">
        <v>111</v>
      </c>
      <c r="B21" s="37" t="s">
        <v>47</v>
      </c>
      <c r="C21" s="37" t="s">
        <v>47</v>
      </c>
      <c r="D21" s="37" t="s">
        <v>47</v>
      </c>
      <c r="E21" s="37" t="s">
        <v>47</v>
      </c>
      <c r="F21" s="35">
        <f t="shared" ref="F21:M21" si="8">F70</f>
        <v>43512069</v>
      </c>
      <c r="G21" s="35">
        <f t="shared" si="8"/>
        <v>43080381</v>
      </c>
      <c r="H21" s="35">
        <f t="shared" si="8"/>
        <v>22570358</v>
      </c>
      <c r="I21" s="35">
        <f t="shared" si="8"/>
        <v>18552667.936217826</v>
      </c>
      <c r="J21" s="35">
        <f t="shared" si="8"/>
        <v>38567286.105809622</v>
      </c>
      <c r="K21" s="35">
        <f t="shared" si="8"/>
        <v>40030143.267802984</v>
      </c>
      <c r="L21" s="35">
        <f t="shared" si="8"/>
        <v>41538078.764701128</v>
      </c>
      <c r="M21" s="35">
        <f t="shared" si="8"/>
        <v>43122341.088786833</v>
      </c>
      <c r="N21" s="31" t="s">
        <v>38</v>
      </c>
      <c r="O21" s="32"/>
    </row>
    <row r="22" spans="1:15" ht="14.25" customHeight="1" x14ac:dyDescent="0.3">
      <c r="A22" s="37" t="s">
        <v>111</v>
      </c>
      <c r="B22" s="37" t="s">
        <v>342</v>
      </c>
      <c r="C22" s="37" t="s">
        <v>342</v>
      </c>
      <c r="D22" s="37" t="s">
        <v>342</v>
      </c>
      <c r="E22" s="37" t="s">
        <v>342</v>
      </c>
      <c r="F22" s="35">
        <f t="shared" ref="F22:M22" si="9">F87</f>
        <v>6160194</v>
      </c>
      <c r="G22" s="35">
        <f t="shared" si="9"/>
        <v>6160194</v>
      </c>
      <c r="H22" s="35">
        <f t="shared" si="9"/>
        <v>3180097</v>
      </c>
      <c r="I22" s="35">
        <f t="shared" si="9"/>
        <v>629559.50641200005</v>
      </c>
      <c r="J22" s="35">
        <f t="shared" si="9"/>
        <v>1647989.7007160049</v>
      </c>
      <c r="K22" s="35">
        <f t="shared" si="9"/>
        <v>2204947.0981325391</v>
      </c>
      <c r="L22" s="35">
        <f t="shared" si="9"/>
        <v>2597911.9523014091</v>
      </c>
      <c r="M22" s="35">
        <f t="shared" si="9"/>
        <v>3087756.3327848758</v>
      </c>
      <c r="N22" s="31" t="s">
        <v>40</v>
      </c>
      <c r="O22" s="32"/>
    </row>
    <row r="23" spans="1:15" ht="14.25" customHeight="1" x14ac:dyDescent="0.3">
      <c r="A23" s="37" t="s">
        <v>111</v>
      </c>
      <c r="B23" s="37" t="s">
        <v>343</v>
      </c>
      <c r="C23" s="37" t="s">
        <v>343</v>
      </c>
      <c r="D23" s="37" t="s">
        <v>343</v>
      </c>
      <c r="E23" s="37" t="s">
        <v>343</v>
      </c>
      <c r="F23" s="35">
        <f t="shared" ref="F23:M23" si="10">F76</f>
        <v>785495</v>
      </c>
      <c r="G23" s="35">
        <f t="shared" si="10"/>
        <v>833423</v>
      </c>
      <c r="H23" s="35">
        <f t="shared" si="10"/>
        <v>482154</v>
      </c>
      <c r="I23" s="35">
        <f t="shared" si="10"/>
        <v>482154</v>
      </c>
      <c r="J23" s="35">
        <f t="shared" si="10"/>
        <v>984317.39100000006</v>
      </c>
      <c r="K23" s="35">
        <f t="shared" si="10"/>
        <v>1003954.52295045</v>
      </c>
      <c r="L23" s="35">
        <f t="shared" si="10"/>
        <v>1023913.1388667048</v>
      </c>
      <c r="M23" s="35">
        <f t="shared" si="10"/>
        <v>1044309.4885929294</v>
      </c>
      <c r="N23" s="31" t="s">
        <v>39</v>
      </c>
      <c r="O23" s="32"/>
    </row>
    <row r="24" spans="1:15" ht="14.25" customHeight="1" x14ac:dyDescent="0.3">
      <c r="A24" s="37" t="s">
        <v>111</v>
      </c>
      <c r="B24" s="37" t="s">
        <v>50</v>
      </c>
      <c r="C24" s="37" t="s">
        <v>50</v>
      </c>
      <c r="D24" s="37" t="s">
        <v>50</v>
      </c>
      <c r="E24" s="37" t="s">
        <v>50</v>
      </c>
      <c r="F24" s="35">
        <f t="shared" ref="F24:M24" si="11">F77</f>
        <v>0</v>
      </c>
      <c r="G24" s="35">
        <f t="shared" si="11"/>
        <v>200000</v>
      </c>
      <c r="H24" s="35">
        <f t="shared" si="11"/>
        <v>2500</v>
      </c>
      <c r="I24" s="35">
        <f t="shared" si="11"/>
        <v>2500</v>
      </c>
      <c r="J24" s="35">
        <f t="shared" si="11"/>
        <v>5103.75</v>
      </c>
      <c r="K24" s="35">
        <f t="shared" si="11"/>
        <v>5205.5698124999999</v>
      </c>
      <c r="L24" s="35">
        <f t="shared" si="11"/>
        <v>5309.0565403724995</v>
      </c>
      <c r="M24" s="35">
        <f t="shared" si="11"/>
        <v>5414.8129466567198</v>
      </c>
      <c r="N24" s="31" t="s">
        <v>39</v>
      </c>
      <c r="O24" s="32"/>
    </row>
    <row r="25" spans="1:15" ht="14.25" customHeight="1" x14ac:dyDescent="0.3">
      <c r="A25" s="37" t="s">
        <v>111</v>
      </c>
      <c r="B25" s="37" t="s">
        <v>344</v>
      </c>
      <c r="C25" s="37" t="s">
        <v>344</v>
      </c>
      <c r="D25" s="37" t="s">
        <v>344</v>
      </c>
      <c r="E25" s="37" t="s">
        <v>344</v>
      </c>
      <c r="F25" s="35">
        <f t="shared" ref="F25:M25" si="12">F78</f>
        <v>1139403</v>
      </c>
      <c r="G25" s="35">
        <f t="shared" si="12"/>
        <v>1255062</v>
      </c>
      <c r="H25" s="35">
        <f t="shared" si="12"/>
        <v>605071</v>
      </c>
      <c r="I25" s="35">
        <f t="shared" si="12"/>
        <v>605071</v>
      </c>
      <c r="J25" s="35">
        <f t="shared" si="12"/>
        <v>1235252.4465000001</v>
      </c>
      <c r="K25" s="35">
        <f t="shared" si="12"/>
        <v>1259895.7328076749</v>
      </c>
      <c r="L25" s="35">
        <f t="shared" si="12"/>
        <v>1284942.4599758913</v>
      </c>
      <c r="M25" s="35">
        <f t="shared" si="12"/>
        <v>1310538.5137786109</v>
      </c>
      <c r="N25" s="31" t="s">
        <v>39</v>
      </c>
      <c r="O25" s="32"/>
    </row>
    <row r="26" spans="1:15" ht="14.25" customHeight="1" x14ac:dyDescent="0.3">
      <c r="A26" s="37" t="s">
        <v>111</v>
      </c>
      <c r="B26" s="37" t="s">
        <v>345</v>
      </c>
      <c r="C26" s="37" t="s">
        <v>345</v>
      </c>
      <c r="D26" s="37" t="s">
        <v>345</v>
      </c>
      <c r="E26" s="37" t="s">
        <v>345</v>
      </c>
      <c r="F26" s="35">
        <f t="shared" ref="F26:M26" si="13">F79</f>
        <v>399023</v>
      </c>
      <c r="G26" s="35">
        <f t="shared" si="13"/>
        <v>734996</v>
      </c>
      <c r="H26" s="35">
        <f t="shared" si="13"/>
        <v>404825</v>
      </c>
      <c r="I26" s="35">
        <f t="shared" si="13"/>
        <v>404825</v>
      </c>
      <c r="J26" s="35">
        <f t="shared" si="13"/>
        <v>826450.23750000005</v>
      </c>
      <c r="K26" s="35">
        <f t="shared" si="13"/>
        <v>842937.91973812494</v>
      </c>
      <c r="L26" s="35">
        <f t="shared" si="13"/>
        <v>859695.52558251878</v>
      </c>
      <c r="M26" s="35">
        <f t="shared" si="13"/>
        <v>876820.66045212245</v>
      </c>
      <c r="N26" s="31" t="s">
        <v>39</v>
      </c>
      <c r="O26" s="32"/>
    </row>
    <row r="27" spans="1:15" ht="14.25" customHeight="1" x14ac:dyDescent="0.3">
      <c r="A27" s="37" t="s">
        <v>111</v>
      </c>
      <c r="B27" s="37" t="s">
        <v>52</v>
      </c>
      <c r="C27" s="37" t="s">
        <v>52</v>
      </c>
      <c r="D27" s="37" t="s">
        <v>52</v>
      </c>
      <c r="E27" s="37" t="s">
        <v>52</v>
      </c>
      <c r="F27" s="35">
        <f t="shared" ref="F27:M27" si="14">F88</f>
        <v>400630</v>
      </c>
      <c r="G27" s="35">
        <f t="shared" si="14"/>
        <v>400630</v>
      </c>
      <c r="H27" s="35">
        <f t="shared" si="14"/>
        <v>200315</v>
      </c>
      <c r="I27" s="35">
        <f t="shared" si="14"/>
        <v>40943.584740000006</v>
      </c>
      <c r="J27" s="35">
        <f t="shared" si="14"/>
        <v>106513.63951733551</v>
      </c>
      <c r="K27" s="35">
        <f t="shared" si="14"/>
        <v>142003.96821724164</v>
      </c>
      <c r="L27" s="35">
        <f t="shared" si="14"/>
        <v>167350.52759035231</v>
      </c>
      <c r="M27" s="35">
        <f t="shared" si="14"/>
        <v>198901.64331088759</v>
      </c>
      <c r="N27" s="31" t="s">
        <v>40</v>
      </c>
      <c r="O27" s="32"/>
    </row>
    <row r="28" spans="1:15" ht="14.25" customHeight="1" x14ac:dyDescent="0.3">
      <c r="A28" s="78"/>
      <c r="B28" s="78"/>
      <c r="C28" s="78"/>
      <c r="D28" s="78"/>
      <c r="E28" s="78" t="s">
        <v>168</v>
      </c>
      <c r="F28" s="64">
        <f t="shared" ref="F28:M28" si="15">SUM(F19:F27)</f>
        <v>77531924</v>
      </c>
      <c r="G28" s="64">
        <f t="shared" si="15"/>
        <v>77672267</v>
      </c>
      <c r="H28" s="64">
        <f t="shared" si="15"/>
        <v>40129374</v>
      </c>
      <c r="I28" s="64">
        <f t="shared" si="15"/>
        <v>20717721.027369827</v>
      </c>
      <c r="J28" s="64">
        <f t="shared" si="15"/>
        <v>43372913.271042965</v>
      </c>
      <c r="K28" s="64">
        <f t="shared" si="15"/>
        <v>45489088.0794615</v>
      </c>
      <c r="L28" s="64">
        <f t="shared" si="15"/>
        <v>47477201.425558381</v>
      </c>
      <c r="M28" s="64">
        <f t="shared" si="15"/>
        <v>49646082.540652916</v>
      </c>
    </row>
    <row r="29" spans="1:15" ht="14.25" customHeight="1" x14ac:dyDescent="0.3">
      <c r="A29" s="67"/>
      <c r="B29" s="67"/>
      <c r="C29" s="67"/>
      <c r="D29" s="67"/>
      <c r="E29" s="66" t="s">
        <v>185</v>
      </c>
      <c r="F29" s="68">
        <f t="shared" ref="F29:M29" si="16">IFERROR(F28/F30,0)</f>
        <v>0.3932690165502547</v>
      </c>
      <c r="G29" s="68">
        <f t="shared" si="16"/>
        <v>0.38357044047021255</v>
      </c>
      <c r="H29" s="68">
        <f t="shared" si="16"/>
        <v>0.37027224264579689</v>
      </c>
      <c r="I29" s="68">
        <f t="shared" si="16"/>
        <v>0.23255882718469725</v>
      </c>
      <c r="J29" s="68">
        <f t="shared" si="16"/>
        <v>0.2342053078813541</v>
      </c>
      <c r="K29" s="68">
        <f t="shared" si="16"/>
        <v>0.23665588319873479</v>
      </c>
      <c r="L29" s="68">
        <f t="shared" si="16"/>
        <v>0.23803231751302789</v>
      </c>
      <c r="M29" s="68">
        <f t="shared" si="16"/>
        <v>0.23976173561873518</v>
      </c>
    </row>
    <row r="30" spans="1:15" ht="14.25" customHeight="1" x14ac:dyDescent="0.3">
      <c r="A30" s="79"/>
      <c r="B30" s="79"/>
      <c r="C30" s="79"/>
      <c r="D30" s="79"/>
      <c r="E30" s="80" t="s">
        <v>34</v>
      </c>
      <c r="F30" s="81">
        <f>Revenue!F7</f>
        <v>197147298</v>
      </c>
      <c r="G30" s="81">
        <f>Revenue!G7</f>
        <v>202498052</v>
      </c>
      <c r="H30" s="81">
        <f>Revenue!H7</f>
        <v>108378024</v>
      </c>
      <c r="I30" s="81">
        <f>Revenue!I7</f>
        <v>89085937</v>
      </c>
      <c r="J30" s="81">
        <f>Revenue!J7</f>
        <v>185191845.83560002</v>
      </c>
      <c r="K30" s="81">
        <f>Revenue!K7</f>
        <v>192216172.54814434</v>
      </c>
      <c r="L30" s="81">
        <f>Revenue!L7</f>
        <v>199456955.76803297</v>
      </c>
      <c r="M30" s="81">
        <f>Revenue!M7</f>
        <v>207064244.06102577</v>
      </c>
    </row>
    <row r="31" spans="1:15" ht="14.25" customHeight="1" x14ac:dyDescent="0.3">
      <c r="B31" s="5"/>
      <c r="C31" s="5"/>
      <c r="D31" s="5"/>
      <c r="E31" s="5"/>
    </row>
    <row r="32" spans="1:15" ht="14.25" customHeight="1" x14ac:dyDescent="0.3">
      <c r="A32" s="15" t="s">
        <v>186</v>
      </c>
      <c r="F32" s="39" t="s">
        <v>166</v>
      </c>
      <c r="G32" s="39"/>
      <c r="H32" s="39"/>
      <c r="I32" s="40" t="s">
        <v>167</v>
      </c>
      <c r="J32" s="40"/>
      <c r="K32" s="40"/>
      <c r="L32" s="40"/>
      <c r="M32" s="40"/>
    </row>
    <row r="33" spans="1:15" s="4" customFormat="1" ht="14.25" customHeight="1" x14ac:dyDescent="0.3">
      <c r="A33" s="7"/>
      <c r="B33" s="7"/>
      <c r="C33" s="7"/>
      <c r="D33" s="7"/>
      <c r="E33" s="7" t="s">
        <v>163</v>
      </c>
      <c r="F33" s="27">
        <v>2023</v>
      </c>
      <c r="G33" s="27">
        <v>2024</v>
      </c>
      <c r="H33" s="28" t="s">
        <v>151</v>
      </c>
      <c r="I33" s="28" t="s">
        <v>165</v>
      </c>
      <c r="J33" s="38">
        <v>2026</v>
      </c>
      <c r="K33" s="38">
        <v>2027</v>
      </c>
      <c r="L33" s="38">
        <v>2028</v>
      </c>
      <c r="M33" s="38">
        <v>2029</v>
      </c>
      <c r="N33" s="7" t="s">
        <v>33</v>
      </c>
      <c r="O33" s="7" t="s">
        <v>75</v>
      </c>
    </row>
    <row r="34" spans="1:15" ht="14.25" customHeight="1" x14ac:dyDescent="0.3">
      <c r="A34" s="37"/>
      <c r="B34" s="37"/>
      <c r="C34" s="37"/>
      <c r="D34" s="37"/>
      <c r="E34" s="37" t="s">
        <v>37</v>
      </c>
      <c r="F34" s="35">
        <f>PL!F7+PL_A!F7</f>
        <v>22889937</v>
      </c>
      <c r="G34" s="35">
        <f>PL!G7+PL_A!G7</f>
        <v>22775909</v>
      </c>
      <c r="H34" s="35">
        <f>PL!H7+PL_A!H7</f>
        <v>11399548</v>
      </c>
      <c r="I34" s="23"/>
      <c r="J34" s="23"/>
      <c r="K34" s="23"/>
      <c r="L34" s="23"/>
      <c r="M34" s="23"/>
      <c r="N34" s="31" t="s">
        <v>37</v>
      </c>
      <c r="O34" s="32"/>
    </row>
    <row r="35" spans="1:15" ht="14.25" customHeight="1" x14ac:dyDescent="0.3">
      <c r="A35" s="37"/>
      <c r="B35" s="37"/>
      <c r="C35" s="37"/>
      <c r="D35" s="37"/>
      <c r="E35" s="37" t="s">
        <v>341</v>
      </c>
      <c r="F35" s="35">
        <f>PL!F8+PL_A!F8</f>
        <v>2245173</v>
      </c>
      <c r="G35" s="35">
        <f>PL!G8+PL_A!G8</f>
        <v>2231672</v>
      </c>
      <c r="H35" s="35">
        <f>PL!H8+PL_A!H8</f>
        <v>1284506</v>
      </c>
      <c r="I35" s="23"/>
      <c r="J35" s="23"/>
      <c r="K35" s="23"/>
      <c r="L35" s="23"/>
      <c r="M35" s="23"/>
      <c r="N35" s="31" t="s">
        <v>37</v>
      </c>
      <c r="O35" s="32"/>
    </row>
    <row r="36" spans="1:15" ht="14.25" customHeight="1" x14ac:dyDescent="0.3">
      <c r="A36" s="82"/>
      <c r="B36" s="82"/>
      <c r="C36" s="82"/>
      <c r="D36" s="82"/>
      <c r="E36" s="82" t="s">
        <v>187</v>
      </c>
      <c r="F36" s="83">
        <f>SUM(F34:F35)</f>
        <v>25135110</v>
      </c>
      <c r="G36" s="83">
        <f>SUM(G34:G35)</f>
        <v>25007581</v>
      </c>
      <c r="H36" s="83">
        <f>SUM(H34:H35)</f>
        <v>12684054</v>
      </c>
      <c r="I36" s="83">
        <f>SUM(I34:I35)</f>
        <v>0</v>
      </c>
      <c r="J36" s="83">
        <f>SUM(J34:J35)</f>
        <v>0</v>
      </c>
      <c r="K36" s="83">
        <f>SUM(K34:K35)</f>
        <v>0</v>
      </c>
      <c r="L36" s="83">
        <f>SUM(L34:L35)</f>
        <v>0</v>
      </c>
      <c r="M36" s="83">
        <f>SUM(M34:M35)</f>
        <v>0</v>
      </c>
    </row>
    <row r="37" spans="1:15" ht="14.25" customHeight="1" x14ac:dyDescent="0.3">
      <c r="A37" s="67"/>
      <c r="B37" s="67"/>
      <c r="C37" s="67"/>
      <c r="D37" s="67"/>
      <c r="E37" s="66" t="s">
        <v>185</v>
      </c>
      <c r="F37" s="68">
        <f>IFERROR(F36/F38,0)</f>
        <v>0.12749406284026271</v>
      </c>
      <c r="G37" s="68">
        <f>IFERROR(G36/G38,0)</f>
        <v>0.12349541515589493</v>
      </c>
      <c r="H37" s="68">
        <f>IFERROR(H36/H38,0)</f>
        <v>0.11703529490443561</v>
      </c>
      <c r="I37" s="68">
        <f>IFERROR(I36/I38,0)</f>
        <v>0</v>
      </c>
      <c r="J37" s="68">
        <f>IFERROR(J36/J38,0)</f>
        <v>0</v>
      </c>
      <c r="K37" s="68">
        <f>IFERROR(K36/K38,0)</f>
        <v>0</v>
      </c>
      <c r="L37" s="68">
        <f>IFERROR(L36/L38,0)</f>
        <v>0</v>
      </c>
      <c r="M37" s="68">
        <f>IFERROR(M36/M38,0)</f>
        <v>0</v>
      </c>
    </row>
    <row r="38" spans="1:15" ht="14.25" customHeight="1" x14ac:dyDescent="0.3">
      <c r="A38" s="79"/>
      <c r="B38" s="79"/>
      <c r="C38" s="79"/>
      <c r="D38" s="79"/>
      <c r="E38" s="80" t="s">
        <v>34</v>
      </c>
      <c r="F38" s="81">
        <f>Revenue!F7</f>
        <v>197147298</v>
      </c>
      <c r="G38" s="81">
        <f>Revenue!G7</f>
        <v>202498052</v>
      </c>
      <c r="H38" s="81">
        <f>Revenue!H7</f>
        <v>108378024</v>
      </c>
      <c r="I38" s="81">
        <f>Revenue!I7</f>
        <v>89085937</v>
      </c>
      <c r="J38" s="81">
        <f>Revenue!J7</f>
        <v>185191845.83560002</v>
      </c>
      <c r="K38" s="81">
        <f>Revenue!K7</f>
        <v>192216172.54814434</v>
      </c>
      <c r="L38" s="81">
        <f>Revenue!L7</f>
        <v>199456955.76803297</v>
      </c>
      <c r="M38" s="81">
        <f>Revenue!M7</f>
        <v>207064244.06102577</v>
      </c>
    </row>
    <row r="39" spans="1:15" ht="14.25" customHeight="1" x14ac:dyDescent="0.3">
      <c r="B39" s="5"/>
      <c r="C39" s="5"/>
      <c r="D39" s="5"/>
      <c r="E39" s="5"/>
    </row>
    <row r="40" spans="1:15" ht="14.25" customHeight="1" x14ac:dyDescent="0.3">
      <c r="A40" s="15" t="s">
        <v>188</v>
      </c>
      <c r="F40" s="39" t="s">
        <v>166</v>
      </c>
      <c r="G40" s="39"/>
      <c r="H40" s="39"/>
      <c r="I40" s="40" t="s">
        <v>167</v>
      </c>
      <c r="J40" s="40"/>
      <c r="K40" s="40"/>
      <c r="L40" s="40"/>
      <c r="M40" s="40"/>
    </row>
    <row r="41" spans="1:15" s="4" customFormat="1" ht="14.25" customHeight="1" x14ac:dyDescent="0.3">
      <c r="A41" s="7"/>
      <c r="B41" s="7"/>
      <c r="C41" s="7"/>
      <c r="D41" s="7" t="s">
        <v>33</v>
      </c>
      <c r="E41" s="7" t="s">
        <v>163</v>
      </c>
      <c r="F41" s="27">
        <v>2023</v>
      </c>
      <c r="G41" s="27">
        <v>2024</v>
      </c>
      <c r="H41" s="28" t="s">
        <v>151</v>
      </c>
      <c r="I41" s="28" t="s">
        <v>165</v>
      </c>
      <c r="J41" s="38">
        <v>2026</v>
      </c>
      <c r="K41" s="38">
        <v>2027</v>
      </c>
      <c r="L41" s="38">
        <v>2028</v>
      </c>
      <c r="M41" s="38">
        <v>2029</v>
      </c>
      <c r="N41" s="7" t="s">
        <v>33</v>
      </c>
      <c r="O41" s="7" t="s">
        <v>75</v>
      </c>
    </row>
    <row r="42" spans="1:15" ht="14.25" customHeight="1" x14ac:dyDescent="0.3">
      <c r="A42" s="72"/>
      <c r="B42" s="72"/>
      <c r="C42" s="84" t="s">
        <v>190</v>
      </c>
      <c r="D42" s="85" t="s">
        <v>195</v>
      </c>
      <c r="E42" s="72" t="s">
        <v>196</v>
      </c>
      <c r="F42" s="50"/>
      <c r="G42" s="50"/>
      <c r="H42" s="50"/>
      <c r="I42" s="86">
        <f>I43*I44/12*(12-6)</f>
        <v>0</v>
      </c>
      <c r="J42" s="86">
        <f>J43*J44</f>
        <v>0</v>
      </c>
      <c r="K42" s="86">
        <f>K43*K44</f>
        <v>0</v>
      </c>
      <c r="L42" s="86">
        <f>L43*L44</f>
        <v>0</v>
      </c>
      <c r="M42" s="86">
        <f>M43*M44</f>
        <v>0</v>
      </c>
    </row>
    <row r="43" spans="1:15" ht="14.25" customHeight="1" x14ac:dyDescent="0.3">
      <c r="A43" s="87"/>
      <c r="B43" s="87"/>
      <c r="C43" s="87"/>
      <c r="D43" s="87"/>
      <c r="E43" s="88" t="s">
        <v>197</v>
      </c>
      <c r="F43" s="89"/>
      <c r="G43" s="89"/>
      <c r="H43" s="89"/>
      <c r="I43" s="89"/>
      <c r="J43" s="89"/>
      <c r="K43" s="89"/>
      <c r="L43" s="89"/>
      <c r="M43" s="89"/>
    </row>
    <row r="44" spans="1:15" ht="14.25" customHeight="1" x14ac:dyDescent="0.3">
      <c r="A44" s="79"/>
      <c r="B44" s="79"/>
      <c r="C44" s="84" t="s">
        <v>191</v>
      </c>
      <c r="D44" s="90" t="s">
        <v>205</v>
      </c>
      <c r="E44" s="80" t="s">
        <v>198</v>
      </c>
      <c r="F44" s="81">
        <f>IFERROR(F42/F43,0)</f>
        <v>0</v>
      </c>
      <c r="G44" s="81">
        <f>IFERROR(G42/G43,0)</f>
        <v>0</v>
      </c>
      <c r="H44" s="81">
        <f>IFERROR(H42/H43/6*12,0)</f>
        <v>0</v>
      </c>
      <c r="I44" s="81">
        <f>IF($D44="Same as the Previous Month", H44, IF($D44 = "Wage Increase Adjustment", $G44*(1+$I45), ""))</f>
        <v>0</v>
      </c>
      <c r="J44" s="81">
        <f>I44*(1+J45)</f>
        <v>0</v>
      </c>
      <c r="K44" s="81">
        <f>J44*(1+K45)</f>
        <v>0</v>
      </c>
      <c r="L44" s="81">
        <f>K44*(1+L45)</f>
        <v>0</v>
      </c>
      <c r="M44" s="81">
        <f>L44*(1+M45)</f>
        <v>0</v>
      </c>
    </row>
    <row r="45" spans="1:15" ht="14.25" customHeight="1" x14ac:dyDescent="0.3">
      <c r="A45" s="79"/>
      <c r="B45" s="79"/>
      <c r="C45" s="79"/>
      <c r="D45" s="79"/>
      <c r="E45" s="80" t="s">
        <v>195</v>
      </c>
      <c r="F45" s="68">
        <v>0</v>
      </c>
      <c r="G45" s="68">
        <f>IFERROR(G44/F44-1,0)</f>
        <v>0</v>
      </c>
      <c r="H45" s="68">
        <f>IFERROR(H44/G44-1,0)</f>
        <v>0</v>
      </c>
      <c r="I45" s="68">
        <f>IF($D42="Wage Growth Rate", Data!D$9, IF($D42="Inflation Rate", Data!D$6, ""))</f>
        <v>3.4849999999999999E-2</v>
      </c>
      <c r="J45" s="68">
        <f>IF($D42="Wage Growth Rate", Data!E$9, IF($D42="Inflation Rate", Data!E$6, ""))</f>
        <v>3.3550000000000003E-2</v>
      </c>
      <c r="K45" s="68">
        <f>IF($D42="Wage Growth Rate", Data!F$9, IF($D42="Inflation Rate", Data!F$6, ""))</f>
        <v>3.2039999999999999E-2</v>
      </c>
      <c r="L45" s="68">
        <f>IF($D42="Wage Growth Rate", Data!G$9, IF($D42="Inflation Rate", Data!G$6, ""))</f>
        <v>3.099E-2</v>
      </c>
      <c r="M45" s="68">
        <f>IF($D42="Wage Growth Rate", Data!H$9, IF($D42="Inflation Rate", Data!H$6, ""))</f>
        <v>3.0269999999999998E-2</v>
      </c>
    </row>
    <row r="46" spans="1:15" ht="14.25" customHeight="1" x14ac:dyDescent="0.3">
      <c r="A46" s="72"/>
      <c r="B46" s="72"/>
      <c r="C46" s="84" t="s">
        <v>192</v>
      </c>
      <c r="D46" s="85" t="s">
        <v>189</v>
      </c>
      <c r="E46" s="72" t="s">
        <v>199</v>
      </c>
      <c r="F46" s="50"/>
      <c r="G46" s="50"/>
      <c r="H46" s="50"/>
      <c r="I46" s="86">
        <f>I47*I48</f>
        <v>0</v>
      </c>
      <c r="J46" s="86">
        <f>J47*J48</f>
        <v>0</v>
      </c>
      <c r="K46" s="86">
        <f>K47*K48</f>
        <v>0</v>
      </c>
      <c r="L46" s="86">
        <f>L47*L48</f>
        <v>0</v>
      </c>
      <c r="M46" s="86">
        <f>M47*M48</f>
        <v>0</v>
      </c>
    </row>
    <row r="47" spans="1:15" ht="14.25" customHeight="1" x14ac:dyDescent="0.3">
      <c r="A47" s="79"/>
      <c r="B47" s="79"/>
      <c r="C47" s="79"/>
      <c r="D47" s="79"/>
      <c r="E47" s="80" t="s">
        <v>34</v>
      </c>
      <c r="F47" s="81">
        <f>Revenue!F7</f>
        <v>197147298</v>
      </c>
      <c r="G47" s="81">
        <f>Revenue!G7</f>
        <v>202498052</v>
      </c>
      <c r="H47" s="81">
        <f>Revenue!H7</f>
        <v>108378024</v>
      </c>
      <c r="I47" s="81">
        <f>Revenue!I7</f>
        <v>89085937</v>
      </c>
      <c r="J47" s="81">
        <f>Revenue!J7</f>
        <v>185191845.83560002</v>
      </c>
      <c r="K47" s="81">
        <f>Revenue!K7</f>
        <v>192216172.54814434</v>
      </c>
      <c r="L47" s="81">
        <f>Revenue!L7</f>
        <v>199456955.76803297</v>
      </c>
      <c r="M47" s="81">
        <f>Revenue!M7</f>
        <v>207064244.06102577</v>
      </c>
    </row>
    <row r="48" spans="1:15" ht="14.25" customHeight="1" x14ac:dyDescent="0.3">
      <c r="A48" s="79"/>
      <c r="B48" s="79"/>
      <c r="C48" s="79"/>
      <c r="D48" s="79"/>
      <c r="E48" s="80" t="s">
        <v>185</v>
      </c>
      <c r="F48" s="68">
        <f>IFERROR(F46/F47,0)</f>
        <v>0</v>
      </c>
      <c r="G48" s="68">
        <f>IFERROR(G46/G47,0)</f>
        <v>0</v>
      </c>
      <c r="H48" s="68">
        <f>IFERROR(H46/H47,0)</f>
        <v>0</v>
      </c>
      <c r="I48" s="68">
        <f>IF($D46="3-Year Average", IFERROR(($F48*12+$G48*12+$H48*6)/(12+12+6),0), IF($D46="2-Year Average", IFERROR(($G48*12+$H48*6)/(12+6),0), IF($D46="Previous Year", IFERROR($G48,0), IF($D46="Current Year", IFERROR($H48,0), ""))))</f>
        <v>0</v>
      </c>
      <c r="J48" s="68">
        <f>I48</f>
        <v>0</v>
      </c>
      <c r="K48" s="68">
        <f>J48</f>
        <v>0</v>
      </c>
      <c r="L48" s="68">
        <f>K48</f>
        <v>0</v>
      </c>
      <c r="M48" s="68">
        <f>L48</f>
        <v>0</v>
      </c>
    </row>
    <row r="49" spans="1:15" ht="14.25" customHeight="1" x14ac:dyDescent="0.3">
      <c r="A49" s="72"/>
      <c r="B49" s="72"/>
      <c r="C49" s="84" t="s">
        <v>193</v>
      </c>
      <c r="D49" s="85" t="s">
        <v>189</v>
      </c>
      <c r="E49" s="72" t="s">
        <v>200</v>
      </c>
      <c r="F49" s="50"/>
      <c r="G49" s="50"/>
      <c r="H49" s="50"/>
      <c r="I49" s="86">
        <f>I50*(IFERROR(I42,0)+IFERROR(I46,0))</f>
        <v>0</v>
      </c>
      <c r="J49" s="86">
        <f>J50*(IFERROR(J42,0)+IFERROR(J46,0))</f>
        <v>0</v>
      </c>
      <c r="K49" s="86">
        <f>K50*(IFERROR(K42,0)+IFERROR(K46,0))</f>
        <v>0</v>
      </c>
      <c r="L49" s="86">
        <f>L50*(IFERROR(L42,0)+IFERROR(L46,0))</f>
        <v>0</v>
      </c>
      <c r="M49" s="86">
        <f>M50*(IFERROR(M42,0)+IFERROR(M46,0))</f>
        <v>0</v>
      </c>
    </row>
    <row r="50" spans="1:15" ht="14.25" customHeight="1" x14ac:dyDescent="0.3">
      <c r="A50" s="79"/>
      <c r="B50" s="79"/>
      <c r="C50" s="79"/>
      <c r="D50" s="79"/>
      <c r="E50" s="80" t="s">
        <v>201</v>
      </c>
      <c r="F50" s="68">
        <f>IFERROR(F49/(IFERROR(F$42,0)+IFERROR(F$46,0)),0)</f>
        <v>0</v>
      </c>
      <c r="G50" s="68">
        <f>IFERROR(G49/(IFERROR(G$42,0)+IFERROR(G$46,0)),0)</f>
        <v>0</v>
      </c>
      <c r="H50" s="68">
        <f>IFERROR(H49/(IFERROR(H$42,0)+IFERROR(H$46,0)),0)</f>
        <v>0</v>
      </c>
      <c r="I50" s="68">
        <f>IF($D49="3-Year Average", IFERROR(($F50*12+$G50*12+$H50*6)/(12+12+6),0), IF($D49="2-Year Average", IFERROR(($G50*12+$H50*6)/(12+6),0), IF($D49="Previous Year", IFERROR($G50,0), IF($D49="Current Year", IFERROR($H50,0), ""))))</f>
        <v>0</v>
      </c>
      <c r="J50" s="68">
        <f>I50</f>
        <v>0</v>
      </c>
      <c r="K50" s="68">
        <f>J50</f>
        <v>0</v>
      </c>
      <c r="L50" s="68">
        <f>K50</f>
        <v>0</v>
      </c>
      <c r="M50" s="68">
        <f>L50</f>
        <v>0</v>
      </c>
    </row>
    <row r="51" spans="1:15" ht="14.25" customHeight="1" x14ac:dyDescent="0.3">
      <c r="A51" s="72"/>
      <c r="B51" s="72"/>
      <c r="C51" s="84" t="s">
        <v>193</v>
      </c>
      <c r="D51" s="85" t="s">
        <v>189</v>
      </c>
      <c r="E51" s="72" t="s">
        <v>202</v>
      </c>
      <c r="F51" s="50"/>
      <c r="G51" s="50"/>
      <c r="H51" s="50"/>
      <c r="I51" s="86">
        <f>(IFERROR(I42,0)+IFERROR(I46,0))*I52</f>
        <v>0</v>
      </c>
      <c r="J51" s="86">
        <f>(IFERROR(J42,0)+IFERROR(J46,0))*J52</f>
        <v>0</v>
      </c>
      <c r="K51" s="86">
        <f>(IFERROR(K42,0)+IFERROR(K46,0))*K52</f>
        <v>0</v>
      </c>
      <c r="L51" s="86">
        <f>(IFERROR(L42,0)+IFERROR(L46,0))*L52</f>
        <v>0</v>
      </c>
      <c r="M51" s="86">
        <f>(IFERROR(M42,0)+IFERROR(M46,0))*M52</f>
        <v>0</v>
      </c>
    </row>
    <row r="52" spans="1:15" ht="14.25" customHeight="1" x14ac:dyDescent="0.3">
      <c r="A52" s="79"/>
      <c r="B52" s="79"/>
      <c r="C52" s="79"/>
      <c r="D52" s="79"/>
      <c r="E52" s="80" t="s">
        <v>201</v>
      </c>
      <c r="F52" s="68">
        <f>IFERROR(F51/(IFERROR(F$42,0)+IFERROR(F$46,0)),0)</f>
        <v>0</v>
      </c>
      <c r="G52" s="68">
        <f>IFERROR(G51/(IFERROR(G$42,0)+IFERROR(G$46,0)),0)</f>
        <v>0</v>
      </c>
      <c r="H52" s="68">
        <f>IFERROR(H51/(IFERROR(H$42,0)+IFERROR(H$46,0)),0)</f>
        <v>0</v>
      </c>
      <c r="I52" s="68">
        <f>IF($D51="3-Year Average", IFERROR(($F52*12+$G52*12+$H52*6)/(12+12+6),0), IF($D51="2-Year Average", IFERROR(($G52*12+$H52*6)/(12+6),0), IF($D51="Previous Year", IFERROR($G52,0), IF($D51="Current Year", IFERROR($H52,0), ""))))</f>
        <v>0</v>
      </c>
      <c r="J52" s="68">
        <f>I52</f>
        <v>0</v>
      </c>
      <c r="K52" s="68">
        <f>J52</f>
        <v>0</v>
      </c>
      <c r="L52" s="68">
        <f>K52</f>
        <v>0</v>
      </c>
      <c r="M52" s="68">
        <f>L52</f>
        <v>0</v>
      </c>
    </row>
    <row r="53" spans="1:15" ht="14.25" customHeight="1" x14ac:dyDescent="0.3">
      <c r="A53" s="72"/>
      <c r="B53" s="72"/>
      <c r="C53" s="84" t="s">
        <v>194</v>
      </c>
      <c r="D53" s="85" t="s">
        <v>189</v>
      </c>
      <c r="E53" s="72" t="s">
        <v>203</v>
      </c>
      <c r="F53" s="50"/>
      <c r="G53" s="50"/>
      <c r="H53" s="50"/>
      <c r="I53" s="86">
        <f>(IFERROR(I42,0)+IFERROR(I46,0)+IFERROR(I51,0))*I54</f>
        <v>0</v>
      </c>
      <c r="J53" s="86">
        <f>(IFERROR(J42,0)+IFERROR(J46,0)+IFERROR(J51,0))*J54</f>
        <v>0</v>
      </c>
      <c r="K53" s="86">
        <f>(IFERROR(K42,0)+IFERROR(K46,0)+IFERROR(K51,0))*K54</f>
        <v>0</v>
      </c>
      <c r="L53" s="86">
        <f>(IFERROR(L42,0)+IFERROR(L46,0)+IFERROR(L51,0))*L54</f>
        <v>0</v>
      </c>
      <c r="M53" s="86">
        <f>(IFERROR(M42,0)+IFERROR(M46,0)+IFERROR(M51,0))*M54</f>
        <v>0</v>
      </c>
    </row>
    <row r="54" spans="1:15" ht="14.25" customHeight="1" x14ac:dyDescent="0.3">
      <c r="A54" s="79"/>
      <c r="B54" s="79"/>
      <c r="C54" s="79"/>
      <c r="D54" s="79"/>
      <c r="E54" s="80" t="s">
        <v>201</v>
      </c>
      <c r="F54" s="68">
        <f>IFERROR(F53/(IFERROR(F$42,0)+IFERROR(F$46,0)+IFERROR(F$51,0)),0)</f>
        <v>0</v>
      </c>
      <c r="G54" s="68">
        <f>IFERROR(G53/(IFERROR(G$42,0)+IFERROR(G$46,0)+IFERROR(G$51,0)),0)</f>
        <v>0</v>
      </c>
      <c r="H54" s="68">
        <f>IFERROR(H53/(IFERROR(H$42,0)+IFERROR(H$46,0)+IFERROR(H$51,0)),0)</f>
        <v>0</v>
      </c>
      <c r="I54" s="68">
        <f>IF($D53="3-Year Average", IFERROR(($F54*12+$G54*12+$H54*6)/(12+12+6),0), IF($D53="2-Year Average", IFERROR(($G54*12+$H54*6)/(12+6),0), IF($D53="Previous Year", IFERROR($G54,0), IF($D53="Current Year", IFERROR($H54,0), ""))))</f>
        <v>0</v>
      </c>
      <c r="J54" s="68">
        <f>I54</f>
        <v>0</v>
      </c>
      <c r="K54" s="68">
        <f>J54</f>
        <v>0</v>
      </c>
      <c r="L54" s="68">
        <f>K54</f>
        <v>0</v>
      </c>
      <c r="M54" s="68">
        <f>L54</f>
        <v>0</v>
      </c>
    </row>
    <row r="55" spans="1:15" ht="14.25" customHeight="1" x14ac:dyDescent="0.3">
      <c r="A55" s="72"/>
      <c r="B55" s="72"/>
      <c r="C55" s="84" t="s">
        <v>193</v>
      </c>
      <c r="D55" s="85" t="s">
        <v>189</v>
      </c>
      <c r="E55" s="72" t="s">
        <v>204</v>
      </c>
      <c r="F55" s="50"/>
      <c r="G55" s="50"/>
      <c r="H55" s="50"/>
      <c r="I55" s="86">
        <f>(IFERROR(I42,0)+IFERROR(I46,0))*I56</f>
        <v>0</v>
      </c>
      <c r="J55" s="86">
        <f>(IFERROR(J42,0)+IFERROR(J46,0))*J56</f>
        <v>0</v>
      </c>
      <c r="K55" s="86">
        <f>(IFERROR(K42,0)+IFERROR(K46,0))*K56</f>
        <v>0</v>
      </c>
      <c r="L55" s="86">
        <f>(IFERROR(L42,0)+IFERROR(L46,0))*L56</f>
        <v>0</v>
      </c>
      <c r="M55" s="86">
        <f>(IFERROR(M42,0)+IFERROR(M46,0))*M56</f>
        <v>0</v>
      </c>
    </row>
    <row r="56" spans="1:15" ht="14.25" customHeight="1" x14ac:dyDescent="0.3">
      <c r="A56" s="79"/>
      <c r="B56" s="79"/>
      <c r="C56" s="79"/>
      <c r="D56" s="79"/>
      <c r="E56" s="80" t="s">
        <v>201</v>
      </c>
      <c r="F56" s="68">
        <f>IFERROR(F55/(IFERROR(F$42,0)+IFERROR(F$46,0)),0)</f>
        <v>0</v>
      </c>
      <c r="G56" s="68">
        <f>IFERROR(G55/(IFERROR(G$42,0)+IFERROR(G$46,0)),0)</f>
        <v>0</v>
      </c>
      <c r="H56" s="68">
        <f>IFERROR(H55/(IFERROR(H$42,0)+IFERROR(H$46,0)),0)</f>
        <v>0</v>
      </c>
      <c r="I56" s="68">
        <f>IF($D55="3-Year Average", IFERROR(($F56*12+$G56*12+$H56*6)/(12+12+6),0), IF($D55="2-Year Average", IFERROR(($G56*12+$H56*6)/(12+6),0), IF($D55="Previous Year", IFERROR($G56,0), IF($D55="Current Year", IFERROR($H56,0),  ""))))</f>
        <v>0</v>
      </c>
      <c r="J56" s="68">
        <f>I56</f>
        <v>0</v>
      </c>
      <c r="K56" s="68">
        <f>J56</f>
        <v>0</v>
      </c>
      <c r="L56" s="68">
        <f>K56</f>
        <v>0</v>
      </c>
      <c r="M56" s="68">
        <f>L56</f>
        <v>0</v>
      </c>
    </row>
    <row r="57" spans="1:15" ht="14.25" customHeight="1" x14ac:dyDescent="0.3">
      <c r="A57" s="82"/>
      <c r="B57" s="82"/>
      <c r="C57" s="82"/>
      <c r="D57" s="82"/>
      <c r="E57" s="82" t="s">
        <v>187</v>
      </c>
      <c r="F57" s="83">
        <f>IFERROR(F42,0)+IFERROR(F46,0)+IFERROR(F49,0)+IFERROR(F51,0)+IFERROR(F53,0)+IFERROR(F55,0)</f>
        <v>0</v>
      </c>
      <c r="G57" s="83">
        <f>IFERROR(G42,0)+IFERROR(G46,0)+IFERROR(G49,0)+IFERROR(G51,0)+IFERROR(G53,0)+IFERROR(G55,0)</f>
        <v>0</v>
      </c>
      <c r="H57" s="83">
        <f>IFERROR(H42,0)+IFERROR(H46,0)+IFERROR(H49,0)+IFERROR(H51,0)+IFERROR(H53,0)+IFERROR(H55,0)</f>
        <v>0</v>
      </c>
      <c r="I57" s="83">
        <f>IFERROR(I42,0)+IFERROR(I46,0)+IFERROR(I49,0)+IFERROR(I51,0)+IFERROR(I53,0)+IFERROR(I55,0)</f>
        <v>0</v>
      </c>
      <c r="J57" s="83">
        <f>IFERROR(J42,0)+IFERROR(J46,0)+IFERROR(J49,0)+IFERROR(J51,0)+IFERROR(J53,0)+IFERROR(J55,0)</f>
        <v>0</v>
      </c>
      <c r="K57" s="83">
        <f>IFERROR(K42,0)+IFERROR(K46,0)+IFERROR(K49,0)+IFERROR(K51,0)+IFERROR(K53,0)+IFERROR(K55,0)</f>
        <v>0</v>
      </c>
      <c r="L57" s="83">
        <f>IFERROR(L42,0)+IFERROR(L46,0)+IFERROR(L49,0)+IFERROR(L51,0)+IFERROR(L53,0)+IFERROR(L55,0)</f>
        <v>0</v>
      </c>
      <c r="M57" s="83">
        <f>IFERROR(M42,0)+IFERROR(M46,0)+IFERROR(M49,0)+IFERROR(M51,0)+IFERROR(M53,0)+IFERROR(M55,0)</f>
        <v>0</v>
      </c>
    </row>
    <row r="58" spans="1:15" ht="14.25" customHeight="1" x14ac:dyDescent="0.3">
      <c r="A58" s="67"/>
      <c r="B58" s="67"/>
      <c r="C58" s="67"/>
      <c r="D58" s="67"/>
      <c r="E58" s="66" t="s">
        <v>185</v>
      </c>
      <c r="F58" s="68">
        <f>IFERROR(F57/F59,0)</f>
        <v>0</v>
      </c>
      <c r="G58" s="68">
        <f>IFERROR(G57/G59,0)</f>
        <v>0</v>
      </c>
      <c r="H58" s="68">
        <f>IFERROR(H57/H59,0)</f>
        <v>0</v>
      </c>
      <c r="I58" s="68">
        <f>IFERROR(I57/I59,0)</f>
        <v>0</v>
      </c>
      <c r="J58" s="68">
        <f>IFERROR(J57/J59,0)</f>
        <v>0</v>
      </c>
      <c r="K58" s="68">
        <f>IFERROR(K57/K59,0)</f>
        <v>0</v>
      </c>
      <c r="L58" s="68">
        <f>IFERROR(L57/L59,0)</f>
        <v>0</v>
      </c>
      <c r="M58" s="68">
        <f>IFERROR(M57/M59,0)</f>
        <v>0</v>
      </c>
    </row>
    <row r="59" spans="1:15" ht="14.25" customHeight="1" x14ac:dyDescent="0.3">
      <c r="A59" s="79"/>
      <c r="B59" s="79"/>
      <c r="C59" s="79"/>
      <c r="D59" s="79"/>
      <c r="E59" s="80" t="s">
        <v>34</v>
      </c>
      <c r="F59" s="81">
        <f>Revenue!F7</f>
        <v>197147298</v>
      </c>
      <c r="G59" s="81">
        <f>Revenue!G7</f>
        <v>202498052</v>
      </c>
      <c r="H59" s="81">
        <f>Revenue!H7</f>
        <v>108378024</v>
      </c>
      <c r="I59" s="81">
        <f>Revenue!I7</f>
        <v>89085937</v>
      </c>
      <c r="J59" s="81">
        <f>Revenue!J7</f>
        <v>185191845.83560002</v>
      </c>
      <c r="K59" s="81">
        <f>Revenue!K7</f>
        <v>192216172.54814434</v>
      </c>
      <c r="L59" s="81">
        <f>Revenue!L7</f>
        <v>199456955.76803297</v>
      </c>
      <c r="M59" s="81">
        <f>Revenue!M7</f>
        <v>207064244.06102577</v>
      </c>
    </row>
    <row r="60" spans="1:15" ht="14.25" customHeight="1" x14ac:dyDescent="0.3">
      <c r="B60" s="5"/>
      <c r="C60" s="5"/>
      <c r="D60" s="5"/>
      <c r="E60" s="5"/>
    </row>
    <row r="61" spans="1:15" ht="14.25" customHeight="1" x14ac:dyDescent="0.3">
      <c r="A61" s="15" t="s">
        <v>206</v>
      </c>
      <c r="F61" s="39" t="s">
        <v>166</v>
      </c>
      <c r="G61" s="39"/>
      <c r="H61" s="39"/>
      <c r="I61" s="40" t="s">
        <v>167</v>
      </c>
      <c r="J61" s="40"/>
      <c r="K61" s="40"/>
      <c r="L61" s="40"/>
      <c r="M61" s="40"/>
    </row>
    <row r="62" spans="1:15" s="4" customFormat="1" ht="14.25" customHeight="1" x14ac:dyDescent="0.3">
      <c r="A62" s="7"/>
      <c r="B62" s="7"/>
      <c r="C62" s="7"/>
      <c r="D62" s="7"/>
      <c r="E62" s="7" t="s">
        <v>163</v>
      </c>
      <c r="F62" s="27">
        <v>2023</v>
      </c>
      <c r="G62" s="27">
        <v>2024</v>
      </c>
      <c r="H62" s="28" t="s">
        <v>151</v>
      </c>
      <c r="I62" s="28" t="s">
        <v>165</v>
      </c>
      <c r="J62" s="38">
        <v>2026</v>
      </c>
      <c r="K62" s="38">
        <v>2027</v>
      </c>
      <c r="L62" s="38">
        <v>2028</v>
      </c>
      <c r="M62" s="38">
        <v>2029</v>
      </c>
      <c r="N62" s="7" t="s">
        <v>33</v>
      </c>
      <c r="O62" s="7" t="s">
        <v>75</v>
      </c>
    </row>
    <row r="63" spans="1:15" ht="14.25" customHeight="1" x14ac:dyDescent="0.3">
      <c r="A63" s="37"/>
      <c r="B63" s="37"/>
      <c r="C63" s="37"/>
      <c r="D63" s="37"/>
      <c r="E63" s="37" t="s">
        <v>47</v>
      </c>
      <c r="F63" s="35">
        <f>PL!F9+PL_A!F9</f>
        <v>43512069</v>
      </c>
      <c r="G63" s="35">
        <f>PL!G9+PL_A!G9</f>
        <v>43080381</v>
      </c>
      <c r="H63" s="35">
        <f>PL!H9+PL_A!H9</f>
        <v>22570358</v>
      </c>
      <c r="I63" s="35">
        <f>COGS!I70</f>
        <v>18552667.936217826</v>
      </c>
      <c r="J63" s="35">
        <f>COGS!J70</f>
        <v>38567286.105809622</v>
      </c>
      <c r="K63" s="35">
        <f>COGS!K70</f>
        <v>40030143.267802984</v>
      </c>
      <c r="L63" s="35">
        <f>COGS!L70</f>
        <v>41538078.764701128</v>
      </c>
      <c r="M63" s="35">
        <f>COGS!M70</f>
        <v>43122341.088786833</v>
      </c>
      <c r="N63" s="31" t="s">
        <v>38</v>
      </c>
      <c r="O63" s="32"/>
    </row>
    <row r="64" spans="1:15" ht="14.25" customHeight="1" x14ac:dyDescent="0.3">
      <c r="A64" s="82"/>
      <c r="B64" s="82"/>
      <c r="C64" s="82"/>
      <c r="D64" s="82"/>
      <c r="E64" s="82" t="s">
        <v>207</v>
      </c>
      <c r="F64" s="83">
        <f>SUM(F63:F63)</f>
        <v>43512069</v>
      </c>
      <c r="G64" s="83">
        <f>SUM(G63:G63)</f>
        <v>43080381</v>
      </c>
      <c r="H64" s="83">
        <f>SUM(H63:H63)</f>
        <v>22570358</v>
      </c>
      <c r="I64" s="83">
        <f>SUM(I63:I63)</f>
        <v>18552667.936217826</v>
      </c>
      <c r="J64" s="83">
        <f>SUM(J63:J63)</f>
        <v>38567286.105809622</v>
      </c>
      <c r="K64" s="83">
        <f>SUM(K63:K63)</f>
        <v>40030143.267802984</v>
      </c>
      <c r="L64" s="83">
        <f>SUM(L63:L63)</f>
        <v>41538078.764701128</v>
      </c>
      <c r="M64" s="83">
        <f>SUM(M63:M63)</f>
        <v>43122341.088786833</v>
      </c>
    </row>
    <row r="65" spans="1:15" ht="14.25" customHeight="1" x14ac:dyDescent="0.3">
      <c r="A65" s="67"/>
      <c r="B65" s="67"/>
      <c r="C65" s="67"/>
      <c r="D65" s="67"/>
      <c r="E65" s="66" t="s">
        <v>185</v>
      </c>
      <c r="F65" s="68">
        <f>IFERROR(F64/F66,0)</f>
        <v>0.22070842178115979</v>
      </c>
      <c r="G65" s="68">
        <f>IFERROR(G64/G66,0)</f>
        <v>0.21274466877340628</v>
      </c>
      <c r="H65" s="68">
        <f>IFERROR(H64/H66,0)</f>
        <v>0.20825585452637521</v>
      </c>
      <c r="I65" s="68">
        <f>IFERROR(I64/I66,0)</f>
        <v>0.20825585452637521</v>
      </c>
      <c r="J65" s="68">
        <f>IFERROR(J64/J66,0)</f>
        <v>0.20825585452637521</v>
      </c>
      <c r="K65" s="68">
        <f>IFERROR(K64/K66,0)</f>
        <v>0.20825585452637521</v>
      </c>
      <c r="L65" s="68">
        <f>IFERROR(L64/L66,0)</f>
        <v>0.20825585452637521</v>
      </c>
      <c r="M65" s="68">
        <f>IFERROR(M64/M66,0)</f>
        <v>0.20825585452637521</v>
      </c>
    </row>
    <row r="66" spans="1:15" ht="14.25" customHeight="1" x14ac:dyDescent="0.3">
      <c r="A66" s="79"/>
      <c r="B66" s="79"/>
      <c r="C66" s="79"/>
      <c r="D66" s="79"/>
      <c r="E66" s="80" t="s">
        <v>34</v>
      </c>
      <c r="F66" s="81">
        <f>Revenue!F7</f>
        <v>197147298</v>
      </c>
      <c r="G66" s="81">
        <f>Revenue!G7</f>
        <v>202498052</v>
      </c>
      <c r="H66" s="81">
        <f>Revenue!H7</f>
        <v>108378024</v>
      </c>
      <c r="I66" s="81">
        <f>Revenue!I7</f>
        <v>89085937</v>
      </c>
      <c r="J66" s="81">
        <f>Revenue!J7</f>
        <v>185191845.83560002</v>
      </c>
      <c r="K66" s="81">
        <f>Revenue!K7</f>
        <v>192216172.54814434</v>
      </c>
      <c r="L66" s="81">
        <f>Revenue!L7</f>
        <v>199456955.76803297</v>
      </c>
      <c r="M66" s="81">
        <f>Revenue!M7</f>
        <v>207064244.06102577</v>
      </c>
    </row>
    <row r="67" spans="1:15" ht="14.25" customHeight="1" x14ac:dyDescent="0.3">
      <c r="B67" s="5"/>
      <c r="C67" s="5"/>
      <c r="D67" s="5"/>
      <c r="E67" s="5"/>
    </row>
    <row r="68" spans="1:15" ht="14.25" customHeight="1" x14ac:dyDescent="0.3">
      <c r="A68" s="15" t="s">
        <v>208</v>
      </c>
      <c r="F68" s="39" t="s">
        <v>166</v>
      </c>
      <c r="G68" s="39"/>
      <c r="H68" s="39"/>
      <c r="I68" s="40" t="s">
        <v>167</v>
      </c>
      <c r="J68" s="40"/>
      <c r="K68" s="40"/>
      <c r="L68" s="40"/>
      <c r="M68" s="40"/>
    </row>
    <row r="69" spans="1:15" s="4" customFormat="1" ht="14.25" customHeight="1" x14ac:dyDescent="0.3">
      <c r="A69" s="7"/>
      <c r="B69" s="7"/>
      <c r="C69" s="7"/>
      <c r="D69" s="7" t="s">
        <v>33</v>
      </c>
      <c r="E69" s="7" t="s">
        <v>163</v>
      </c>
      <c r="F69" s="27">
        <v>2023</v>
      </c>
      <c r="G69" s="27">
        <v>2024</v>
      </c>
      <c r="H69" s="28" t="s">
        <v>151</v>
      </c>
      <c r="I69" s="28" t="s">
        <v>165</v>
      </c>
      <c r="J69" s="38">
        <v>2026</v>
      </c>
      <c r="K69" s="38">
        <v>2027</v>
      </c>
      <c r="L69" s="38">
        <v>2028</v>
      </c>
      <c r="M69" s="38">
        <v>2029</v>
      </c>
      <c r="N69" s="7" t="s">
        <v>33</v>
      </c>
      <c r="O69" s="7" t="s">
        <v>75</v>
      </c>
    </row>
    <row r="70" spans="1:15" ht="14.25" customHeight="1" x14ac:dyDescent="0.3">
      <c r="A70" s="53"/>
      <c r="B70" s="53"/>
      <c r="C70" s="55" t="s">
        <v>192</v>
      </c>
      <c r="D70" s="54" t="s">
        <v>189</v>
      </c>
      <c r="E70" s="53" t="s">
        <v>47</v>
      </c>
      <c r="F70" s="52">
        <f>PL!F9+PL_A!F9</f>
        <v>43512069</v>
      </c>
      <c r="G70" s="52">
        <f>PL!G9+PL_A!G9</f>
        <v>43080381</v>
      </c>
      <c r="H70" s="52">
        <f>PL!H9+PL_A!H9</f>
        <v>22570358</v>
      </c>
      <c r="I70" s="52">
        <f>I71*I72</f>
        <v>18552667.936217826</v>
      </c>
      <c r="J70" s="52">
        <f>J71*J72</f>
        <v>38567286.105809622</v>
      </c>
      <c r="K70" s="52">
        <f>K71*K72</f>
        <v>40030143.267802984</v>
      </c>
      <c r="L70" s="52">
        <f>L71*L72</f>
        <v>41538078.764701128</v>
      </c>
      <c r="M70" s="52">
        <f>M71*M72</f>
        <v>43122341.088786833</v>
      </c>
      <c r="N70" s="31" t="s">
        <v>38</v>
      </c>
      <c r="O70" s="32"/>
    </row>
    <row r="71" spans="1:15" ht="14.25" customHeight="1" x14ac:dyDescent="0.3">
      <c r="A71" s="67"/>
      <c r="B71" s="67"/>
      <c r="C71" s="67"/>
      <c r="D71" s="67"/>
      <c r="E71" s="66" t="s">
        <v>185</v>
      </c>
      <c r="F71" s="68">
        <f>IFERROR(F70/F72,0)</f>
        <v>0.22070842178115979</v>
      </c>
      <c r="G71" s="68">
        <f>IFERROR(G70/G72,0)</f>
        <v>0.21274466877340628</v>
      </c>
      <c r="H71" s="68">
        <f>IFERROR(H70/H72,0)</f>
        <v>0.20825585452637521</v>
      </c>
      <c r="I71" s="68">
        <f>IF($D70="3-Year Average", IFERROR(($F71*12+$G71*12+$H71*6)/(12+12+6),0), IF($D70="2-Year Average", IFERROR(($G71*12+$H71*6)/(12+6),0), IF($D70="Previous Year", IFERROR($G71,0), IF($D70="Current Year", IFERROR($H71,0), ""))))</f>
        <v>0.20825585452637521</v>
      </c>
      <c r="J71" s="68">
        <f>I71</f>
        <v>0.20825585452637521</v>
      </c>
      <c r="K71" s="68">
        <f>J71</f>
        <v>0.20825585452637521</v>
      </c>
      <c r="L71" s="68">
        <f>K71</f>
        <v>0.20825585452637521</v>
      </c>
      <c r="M71" s="68">
        <f>L71</f>
        <v>0.20825585452637521</v>
      </c>
    </row>
    <row r="72" spans="1:15" ht="14.25" customHeight="1" x14ac:dyDescent="0.3">
      <c r="A72" s="79"/>
      <c r="B72" s="79"/>
      <c r="C72" s="79"/>
      <c r="D72" s="79"/>
      <c r="E72" s="80" t="s">
        <v>34</v>
      </c>
      <c r="F72" s="81">
        <f>Revenue!F7</f>
        <v>197147298</v>
      </c>
      <c r="G72" s="81">
        <f>Revenue!G7</f>
        <v>202498052</v>
      </c>
      <c r="H72" s="81">
        <f>Revenue!H7</f>
        <v>108378024</v>
      </c>
      <c r="I72" s="81">
        <f>Revenue!I7</f>
        <v>89085937</v>
      </c>
      <c r="J72" s="81">
        <f>Revenue!J7</f>
        <v>185191845.83560002</v>
      </c>
      <c r="K72" s="81">
        <f>Revenue!K7</f>
        <v>192216172.54814434</v>
      </c>
      <c r="L72" s="81">
        <f>Revenue!L7</f>
        <v>199456955.76803297</v>
      </c>
      <c r="M72" s="81">
        <f>Revenue!M7</f>
        <v>207064244.06102577</v>
      </c>
    </row>
    <row r="73" spans="1:15" ht="14.25" customHeight="1" x14ac:dyDescent="0.3">
      <c r="B73" s="5"/>
      <c r="C73" s="5"/>
      <c r="D73" s="5"/>
      <c r="E73" s="5"/>
    </row>
    <row r="74" spans="1:15" ht="14.25" customHeight="1" x14ac:dyDescent="0.3">
      <c r="A74" s="15" t="s">
        <v>209</v>
      </c>
      <c r="F74" s="39" t="s">
        <v>166</v>
      </c>
      <c r="G74" s="39"/>
      <c r="H74" s="39"/>
      <c r="I74" s="40" t="s">
        <v>167</v>
      </c>
      <c r="J74" s="40"/>
      <c r="K74" s="40"/>
      <c r="L74" s="40"/>
      <c r="M74" s="40"/>
    </row>
    <row r="75" spans="1:15" s="4" customFormat="1" ht="14.25" customHeight="1" x14ac:dyDescent="0.3">
      <c r="A75" s="7"/>
      <c r="B75" s="7"/>
      <c r="C75" s="7" t="s">
        <v>210</v>
      </c>
      <c r="D75" s="7" t="s">
        <v>33</v>
      </c>
      <c r="E75" s="7" t="s">
        <v>163</v>
      </c>
      <c r="F75" s="27">
        <v>2023</v>
      </c>
      <c r="G75" s="27">
        <v>2024</v>
      </c>
      <c r="H75" s="28" t="s">
        <v>151</v>
      </c>
      <c r="I75" s="28" t="s">
        <v>165</v>
      </c>
      <c r="J75" s="38">
        <v>2026</v>
      </c>
      <c r="K75" s="38">
        <v>2027</v>
      </c>
      <c r="L75" s="38">
        <v>2028</v>
      </c>
      <c r="M75" s="38">
        <v>2029</v>
      </c>
      <c r="N75" s="7" t="s">
        <v>33</v>
      </c>
      <c r="O75" s="7" t="s">
        <v>75</v>
      </c>
    </row>
    <row r="76" spans="1:15" ht="14.25" customHeight="1" x14ac:dyDescent="0.3">
      <c r="A76" s="37"/>
      <c r="B76" s="56" t="s">
        <v>213</v>
      </c>
      <c r="C76" s="42" t="s">
        <v>214</v>
      </c>
      <c r="D76" s="42" t="s">
        <v>176</v>
      </c>
      <c r="E76" s="37" t="s">
        <v>343</v>
      </c>
      <c r="F76" s="35">
        <f>PL!F11+PL_A!F11</f>
        <v>785495</v>
      </c>
      <c r="G76" s="35">
        <f>PL!G11+PL_A!G11</f>
        <v>833423</v>
      </c>
      <c r="H76" s="35">
        <f>PL!H11+PL_A!H11</f>
        <v>482154</v>
      </c>
      <c r="I76" s="35">
        <f>IF($C76="Apportionment", $H76/6*(12-6), (IF($D76="Inflation Rate", Data!D$6, IF($D76="GDP Growth Rate", Data!D$8, ""))+1)*G76-$H76)</f>
        <v>482154</v>
      </c>
      <c r="J76" s="35">
        <f>(IF($D76="Inflation Rate", Data!E$6, IF($D76="GDP Growth Rate", Data!E$8, ""))+1)*(H76+I76)</f>
        <v>984317.39100000006</v>
      </c>
      <c r="K76" s="35">
        <f>(IF($D76="Inflation Rate", Data!F$6, IF($D76="GDP Growth Rate", Data!F$8, ""))+1)*J76</f>
        <v>1003954.52295045</v>
      </c>
      <c r="L76" s="35">
        <f>(IF($D76="Inflation Rate", Data!G$6, IF($D76="GDP Growth Rate", Data!G$8, ""))+1)*K76</f>
        <v>1023913.1388667048</v>
      </c>
      <c r="M76" s="35">
        <f>(IF($D76="Inflation Rate", Data!H$6, IF($D76="GDP Growth Rate", Data!H$8, ""))+1)*L76</f>
        <v>1044309.4885929294</v>
      </c>
      <c r="N76" s="31" t="s">
        <v>39</v>
      </c>
      <c r="O76" s="32"/>
    </row>
    <row r="77" spans="1:15" ht="14.25" customHeight="1" x14ac:dyDescent="0.3">
      <c r="A77" s="37"/>
      <c r="B77" s="37"/>
      <c r="C77" s="42" t="s">
        <v>214</v>
      </c>
      <c r="D77" s="42" t="s">
        <v>176</v>
      </c>
      <c r="E77" s="37" t="s">
        <v>50</v>
      </c>
      <c r="F77" s="35">
        <f>PL!F12+PL_A!F12</f>
        <v>0</v>
      </c>
      <c r="G77" s="35">
        <f>PL!G12+PL_A!G12</f>
        <v>200000</v>
      </c>
      <c r="H77" s="35">
        <f>PL!H12+PL_A!H12</f>
        <v>2500</v>
      </c>
      <c r="I77" s="35">
        <f>IF($C77="Apportionment", $H77/6*(12-6), (IF($D77="Inflation Rate", Data!D$6, IF($D77="GDP Growth Rate", Data!D$8, ""))+1)*G77-$H77)</f>
        <v>2500</v>
      </c>
      <c r="J77" s="35">
        <f>(IF($D77="Inflation Rate", Data!E$6, IF($D77="GDP Growth Rate", Data!E$8, ""))+1)*(H77+I77)</f>
        <v>5103.75</v>
      </c>
      <c r="K77" s="35">
        <f>(IF($D77="Inflation Rate", Data!F$6, IF($D77="GDP Growth Rate", Data!F$8, ""))+1)*J77</f>
        <v>5205.5698124999999</v>
      </c>
      <c r="L77" s="35">
        <f>(IF($D77="Inflation Rate", Data!G$6, IF($D77="GDP Growth Rate", Data!G$8, ""))+1)*K77</f>
        <v>5309.0565403724995</v>
      </c>
      <c r="M77" s="35">
        <f>(IF($D77="Inflation Rate", Data!H$6, IF($D77="GDP Growth Rate", Data!H$8, ""))+1)*L77</f>
        <v>5414.8129466567198</v>
      </c>
      <c r="N77" s="31" t="s">
        <v>39</v>
      </c>
      <c r="O77" s="32"/>
    </row>
    <row r="78" spans="1:15" ht="14.25" customHeight="1" x14ac:dyDescent="0.3">
      <c r="A78" s="37"/>
      <c r="B78" s="37"/>
      <c r="C78" s="42" t="s">
        <v>214</v>
      </c>
      <c r="D78" s="42" t="s">
        <v>176</v>
      </c>
      <c r="E78" s="37" t="s">
        <v>344</v>
      </c>
      <c r="F78" s="35">
        <f>PL!F13+PL_A!F13</f>
        <v>1139403</v>
      </c>
      <c r="G78" s="35">
        <f>PL!G13+PL_A!G13</f>
        <v>1255062</v>
      </c>
      <c r="H78" s="35">
        <f>PL!H13+PL_A!H13</f>
        <v>605071</v>
      </c>
      <c r="I78" s="35">
        <f>IF($C78="Apportionment", $H78/6*(12-6), (IF($D78="Inflation Rate", Data!D$6, IF($D78="GDP Growth Rate", Data!D$8, ""))+1)*G78-$H78)</f>
        <v>605071</v>
      </c>
      <c r="J78" s="35">
        <f>(IF($D78="Inflation Rate", Data!E$6, IF($D78="GDP Growth Rate", Data!E$8, ""))+1)*(H78+I78)</f>
        <v>1235252.4465000001</v>
      </c>
      <c r="K78" s="35">
        <f>(IF($D78="Inflation Rate", Data!F$6, IF($D78="GDP Growth Rate", Data!F$8, ""))+1)*J78</f>
        <v>1259895.7328076749</v>
      </c>
      <c r="L78" s="35">
        <f>(IF($D78="Inflation Rate", Data!G$6, IF($D78="GDP Growth Rate", Data!G$8, ""))+1)*K78</f>
        <v>1284942.4599758913</v>
      </c>
      <c r="M78" s="35">
        <f>(IF($D78="Inflation Rate", Data!H$6, IF($D78="GDP Growth Rate", Data!H$8, ""))+1)*L78</f>
        <v>1310538.5137786109</v>
      </c>
      <c r="N78" s="31" t="s">
        <v>39</v>
      </c>
      <c r="O78" s="32"/>
    </row>
    <row r="79" spans="1:15" ht="14.25" customHeight="1" x14ac:dyDescent="0.3">
      <c r="A79" s="37"/>
      <c r="B79" s="37"/>
      <c r="C79" s="42" t="s">
        <v>214</v>
      </c>
      <c r="D79" s="42" t="s">
        <v>176</v>
      </c>
      <c r="E79" s="37" t="s">
        <v>345</v>
      </c>
      <c r="F79" s="35">
        <f>PL!F14+PL_A!F14</f>
        <v>399023</v>
      </c>
      <c r="G79" s="35">
        <f>PL!G14+PL_A!G14</f>
        <v>734996</v>
      </c>
      <c r="H79" s="35">
        <f>PL!H14+PL_A!H14</f>
        <v>404825</v>
      </c>
      <c r="I79" s="35">
        <f>IF($C79="Apportionment", $H79/6*(12-6), (IF($D79="Inflation Rate", Data!D$6, IF($D79="GDP Growth Rate", Data!D$8, ""))+1)*G79-$H79)</f>
        <v>404825</v>
      </c>
      <c r="J79" s="35">
        <f>(IF($D79="Inflation Rate", Data!E$6, IF($D79="GDP Growth Rate", Data!E$8, ""))+1)*(H79+I79)</f>
        <v>826450.23750000005</v>
      </c>
      <c r="K79" s="35">
        <f>(IF($D79="Inflation Rate", Data!F$6, IF($D79="GDP Growth Rate", Data!F$8, ""))+1)*J79</f>
        <v>842937.91973812494</v>
      </c>
      <c r="L79" s="35">
        <f>(IF($D79="Inflation Rate", Data!G$6, IF($D79="GDP Growth Rate", Data!G$8, ""))+1)*K79</f>
        <v>859695.52558251878</v>
      </c>
      <c r="M79" s="35">
        <f>(IF($D79="Inflation Rate", Data!H$6, IF($D79="GDP Growth Rate", Data!H$8, ""))+1)*L79</f>
        <v>876820.66045212245</v>
      </c>
      <c r="N79" s="31" t="s">
        <v>39</v>
      </c>
      <c r="O79" s="32"/>
    </row>
    <row r="80" spans="1:15" ht="14.25" customHeight="1" x14ac:dyDescent="0.3">
      <c r="A80" s="82"/>
      <c r="B80" s="82"/>
      <c r="C80" s="82"/>
      <c r="D80" s="82"/>
      <c r="E80" s="82" t="s">
        <v>211</v>
      </c>
      <c r="F80" s="83">
        <f>SUM(F76:F79)</f>
        <v>2323921</v>
      </c>
      <c r="G80" s="83">
        <f>SUM(G76:G79)</f>
        <v>3023481</v>
      </c>
      <c r="H80" s="83">
        <f>SUM(H76:H79)</f>
        <v>1494550</v>
      </c>
      <c r="I80" s="83">
        <f>SUM(I76:I79)</f>
        <v>1494550</v>
      </c>
      <c r="J80" s="83">
        <f>SUM(J76:J79)</f>
        <v>3051123.8250000002</v>
      </c>
      <c r="K80" s="83">
        <f>SUM(K76:K79)</f>
        <v>3111993.7453087498</v>
      </c>
      <c r="L80" s="83">
        <f>SUM(L76:L79)</f>
        <v>3173860.1809654874</v>
      </c>
      <c r="M80" s="83">
        <f>SUM(M76:M79)</f>
        <v>3237083.4757703193</v>
      </c>
    </row>
    <row r="81" spans="1:15" ht="14.25" customHeight="1" x14ac:dyDescent="0.3">
      <c r="A81" s="67"/>
      <c r="B81" s="67"/>
      <c r="C81" s="76" t="s">
        <v>212</v>
      </c>
      <c r="D81" s="91" t="s">
        <v>176</v>
      </c>
      <c r="E81" s="66" t="str">
        <f>(IF($D81="Inflation Rate", "Inflation Rate", IF($D81="GDP Growth Rate", "GDP Growth Rate", "")))</f>
        <v>Inflation Rate</v>
      </c>
      <c r="F81" s="68"/>
      <c r="G81" s="68"/>
      <c r="H81" s="68"/>
      <c r="I81" s="68">
        <f>(IF($D81="Inflation Rate", Data!D$6, IF($D81="GDP Growth Rate", Data!D$8, "")))</f>
        <v>2.198E-2</v>
      </c>
      <c r="J81" s="68">
        <f>(IF($D81="Inflation Rate", Data!E$6, IF($D81="GDP Growth Rate", Data!E$8, "")))</f>
        <v>2.0750000000000001E-2</v>
      </c>
      <c r="K81" s="68">
        <f>(IF($D81="Inflation Rate", Data!F$6, IF($D81="GDP Growth Rate", Data!F$8, "")))</f>
        <v>1.9949999999999999E-2</v>
      </c>
      <c r="L81" s="68">
        <f>(IF($D81="Inflation Rate", Data!G$6, IF($D81="GDP Growth Rate", Data!G$8, "")))</f>
        <v>1.9879999999999998E-2</v>
      </c>
      <c r="M81" s="68">
        <f>(IF($D81="Inflation Rate", Data!H$6, IF($D81="GDP Growth Rate", Data!H$8, "")))</f>
        <v>1.992E-2</v>
      </c>
    </row>
    <row r="82" spans="1:15" ht="14.25" customHeight="1" x14ac:dyDescent="0.3">
      <c r="A82" s="67"/>
      <c r="B82" s="67"/>
      <c r="C82" s="67"/>
      <c r="D82" s="67"/>
      <c r="E82" s="66" t="s">
        <v>185</v>
      </c>
      <c r="F82" s="68">
        <f>IFERROR(F80/F83,0)</f>
        <v>1.1787739540817851E-2</v>
      </c>
      <c r="G82" s="68">
        <f>IFERROR(G80/G83,0)</f>
        <v>1.4930914002076424E-2</v>
      </c>
      <c r="H82" s="68">
        <f>IFERROR(H80/H83,0)</f>
        <v>1.3790157310858519E-2</v>
      </c>
      <c r="I82" s="68">
        <f>IFERROR(I80/I83,0)</f>
        <v>1.6776497507120569E-2</v>
      </c>
      <c r="J82" s="68">
        <f>IFERROR(J80/J83,0)</f>
        <v>1.6475476073112678E-2</v>
      </c>
      <c r="K82" s="68">
        <f>IFERROR(K80/K83,0)</f>
        <v>1.6190072375566054E-2</v>
      </c>
      <c r="L82" s="68">
        <f>IFERROR(L80/L83,0)</f>
        <v>1.591250688021462E-2</v>
      </c>
      <c r="M82" s="68">
        <f>IFERROR(M80/M83,0)</f>
        <v>1.5633232528626667E-2</v>
      </c>
    </row>
    <row r="83" spans="1:15" ht="14.25" customHeight="1" x14ac:dyDescent="0.3">
      <c r="A83" s="79"/>
      <c r="B83" s="79"/>
      <c r="C83" s="79"/>
      <c r="D83" s="79"/>
      <c r="E83" s="80" t="s">
        <v>34</v>
      </c>
      <c r="F83" s="81">
        <f>Revenue!F7</f>
        <v>197147298</v>
      </c>
      <c r="G83" s="81">
        <f>Revenue!G7</f>
        <v>202498052</v>
      </c>
      <c r="H83" s="81">
        <f>Revenue!H7</f>
        <v>108378024</v>
      </c>
      <c r="I83" s="81">
        <f>Revenue!I7</f>
        <v>89085937</v>
      </c>
      <c r="J83" s="81">
        <f>Revenue!J7</f>
        <v>185191845.83560002</v>
      </c>
      <c r="K83" s="81">
        <f>Revenue!K7</f>
        <v>192216172.54814434</v>
      </c>
      <c r="L83" s="81">
        <f>Revenue!L7</f>
        <v>199456955.76803297</v>
      </c>
      <c r="M83" s="81">
        <f>Revenue!M7</f>
        <v>207064244.06102577</v>
      </c>
    </row>
    <row r="84" spans="1:15" ht="14.25" customHeight="1" x14ac:dyDescent="0.3">
      <c r="B84" s="5"/>
      <c r="C84" s="5"/>
      <c r="D84" s="5"/>
      <c r="E84" s="5"/>
    </row>
    <row r="85" spans="1:15" ht="14.25" customHeight="1" x14ac:dyDescent="0.3">
      <c r="A85" s="15" t="s">
        <v>215</v>
      </c>
      <c r="F85" s="39" t="s">
        <v>166</v>
      </c>
      <c r="G85" s="39"/>
      <c r="H85" s="39"/>
      <c r="I85" s="40" t="s">
        <v>167</v>
      </c>
      <c r="J85" s="40"/>
      <c r="K85" s="40"/>
      <c r="L85" s="40"/>
      <c r="M85" s="40"/>
    </row>
    <row r="86" spans="1:15" s="4" customFormat="1" ht="14.25" customHeight="1" x14ac:dyDescent="0.3">
      <c r="A86" s="7"/>
      <c r="B86" s="7"/>
      <c r="C86" s="7"/>
      <c r="D86" s="7"/>
      <c r="E86" s="7" t="s">
        <v>163</v>
      </c>
      <c r="F86" s="27">
        <v>2023</v>
      </c>
      <c r="G86" s="27">
        <v>2024</v>
      </c>
      <c r="H86" s="28" t="s">
        <v>151</v>
      </c>
      <c r="I86" s="28" t="s">
        <v>165</v>
      </c>
      <c r="J86" s="38">
        <v>2026</v>
      </c>
      <c r="K86" s="38">
        <v>2027</v>
      </c>
      <c r="L86" s="38">
        <v>2028</v>
      </c>
      <c r="M86" s="38">
        <v>2029</v>
      </c>
      <c r="N86" s="7" t="s">
        <v>33</v>
      </c>
      <c r="O86" s="7" t="s">
        <v>75</v>
      </c>
    </row>
    <row r="87" spans="1:15" ht="14.25" customHeight="1" x14ac:dyDescent="0.3">
      <c r="A87" s="37"/>
      <c r="B87" s="37"/>
      <c r="C87" s="37"/>
      <c r="D87" s="37"/>
      <c r="E87" s="37" t="s">
        <v>342</v>
      </c>
      <c r="F87" s="35">
        <f>PL!F10+PL_A!F10</f>
        <v>6160194</v>
      </c>
      <c r="G87" s="35">
        <f>PL!G10+PL_A!G10</f>
        <v>6160194</v>
      </c>
      <c r="H87" s="35">
        <f>PL!H10+PL_A!H10</f>
        <v>3180097</v>
      </c>
      <c r="I87" s="35">
        <f>COGS!I110</f>
        <v>629559.50641200005</v>
      </c>
      <c r="J87" s="35">
        <f>COGS!J110</f>
        <v>1647989.7007160049</v>
      </c>
      <c r="K87" s="35">
        <f>COGS!K110</f>
        <v>2204947.0981325391</v>
      </c>
      <c r="L87" s="35">
        <f>COGS!L110</f>
        <v>2597911.9523014091</v>
      </c>
      <c r="M87" s="35">
        <f>COGS!M110</f>
        <v>3087756.3327848758</v>
      </c>
      <c r="N87" s="31" t="s">
        <v>40</v>
      </c>
      <c r="O87" s="32"/>
    </row>
    <row r="88" spans="1:15" ht="14.25" customHeight="1" x14ac:dyDescent="0.3">
      <c r="A88" s="37"/>
      <c r="B88" s="37"/>
      <c r="C88" s="37"/>
      <c r="D88" s="37"/>
      <c r="E88" s="37" t="s">
        <v>52</v>
      </c>
      <c r="F88" s="35">
        <f>PL!F15+PL_A!F15</f>
        <v>400630</v>
      </c>
      <c r="G88" s="35">
        <f>PL!G15+PL_A!G15</f>
        <v>400630</v>
      </c>
      <c r="H88" s="35">
        <f>PL!H15+PL_A!H15</f>
        <v>200315</v>
      </c>
      <c r="I88" s="35">
        <f>COGS!I129</f>
        <v>40943.584740000006</v>
      </c>
      <c r="J88" s="35">
        <f>COGS!J129</f>
        <v>106513.63951733551</v>
      </c>
      <c r="K88" s="35">
        <f>COGS!K129</f>
        <v>142003.96821724164</v>
      </c>
      <c r="L88" s="35">
        <f>COGS!L129</f>
        <v>167350.52759035231</v>
      </c>
      <c r="M88" s="35">
        <f>COGS!M129</f>
        <v>198901.64331088759</v>
      </c>
      <c r="N88" s="31" t="s">
        <v>40</v>
      </c>
      <c r="O88" s="32"/>
    </row>
    <row r="89" spans="1:15" ht="14.25" customHeight="1" x14ac:dyDescent="0.3">
      <c r="A89" s="82"/>
      <c r="B89" s="82"/>
      <c r="C89" s="82"/>
      <c r="D89" s="82"/>
      <c r="E89" s="82" t="s">
        <v>216</v>
      </c>
      <c r="F89" s="83">
        <f>SUM(F87:F88)</f>
        <v>6560824</v>
      </c>
      <c r="G89" s="83">
        <f>SUM(G87:G88)</f>
        <v>6560824</v>
      </c>
      <c r="H89" s="83">
        <f>SUM(H87:H88)</f>
        <v>3380412</v>
      </c>
      <c r="I89" s="83">
        <f>SUM(I87:I88)</f>
        <v>670503.09115200001</v>
      </c>
      <c r="J89" s="83">
        <f>SUM(J87:J88)</f>
        <v>1754503.3402333404</v>
      </c>
      <c r="K89" s="83">
        <f>SUM(K87:K88)</f>
        <v>2346951.0663497807</v>
      </c>
      <c r="L89" s="83">
        <f>SUM(L87:L88)</f>
        <v>2765262.4798917612</v>
      </c>
      <c r="M89" s="83">
        <f>SUM(M87:M88)</f>
        <v>3286657.9760957635</v>
      </c>
    </row>
    <row r="90" spans="1:15" ht="14.25" customHeight="1" x14ac:dyDescent="0.3">
      <c r="A90" s="67"/>
      <c r="B90" s="67"/>
      <c r="C90" s="67"/>
      <c r="D90" s="67"/>
      <c r="E90" s="66" t="s">
        <v>185</v>
      </c>
      <c r="F90" s="68">
        <f>IFERROR(F89/F91,0)</f>
        <v>3.3278792388014365E-2</v>
      </c>
      <c r="G90" s="68">
        <f>IFERROR(G89/G91,0)</f>
        <v>3.2399442538834894E-2</v>
      </c>
      <c r="H90" s="68">
        <f>IFERROR(H89/H91,0)</f>
        <v>3.1190935904127574E-2</v>
      </c>
      <c r="I90" s="68">
        <f>IFERROR(I89/I91,0)</f>
        <v>7.5264751512014744E-3</v>
      </c>
      <c r="J90" s="68">
        <f>IFERROR(J89/J91,0)</f>
        <v>9.4739772818661899E-3</v>
      </c>
      <c r="K90" s="68">
        <f>IFERROR(K89/K91,0)</f>
        <v>1.2209956296793603E-2</v>
      </c>
      <c r="L90" s="68">
        <f>IFERROR(L89/L91,0)</f>
        <v>1.3863956106438032E-2</v>
      </c>
      <c r="M90" s="68">
        <f>IFERROR(M89/M91,0)</f>
        <v>1.5872648563733306E-2</v>
      </c>
    </row>
    <row r="91" spans="1:15" ht="14.25" customHeight="1" x14ac:dyDescent="0.3">
      <c r="A91" s="79"/>
      <c r="B91" s="79"/>
      <c r="C91" s="79"/>
      <c r="D91" s="79"/>
      <c r="E91" s="80" t="s">
        <v>34</v>
      </c>
      <c r="F91" s="81">
        <f>Revenue!F7</f>
        <v>197147298</v>
      </c>
      <c r="G91" s="81">
        <f>Revenue!G7</f>
        <v>202498052</v>
      </c>
      <c r="H91" s="81">
        <f>Revenue!H7</f>
        <v>108378024</v>
      </c>
      <c r="I91" s="81">
        <f>Revenue!I7</f>
        <v>89085937</v>
      </c>
      <c r="J91" s="81">
        <f>Revenue!J7</f>
        <v>185191845.83560002</v>
      </c>
      <c r="K91" s="81">
        <f>Revenue!K7</f>
        <v>192216172.54814434</v>
      </c>
      <c r="L91" s="81">
        <f>Revenue!L7</f>
        <v>199456955.76803297</v>
      </c>
      <c r="M91" s="81">
        <f>Revenue!M7</f>
        <v>207064244.06102577</v>
      </c>
    </row>
    <row r="92" spans="1:15" ht="14.25" customHeight="1" x14ac:dyDescent="0.3">
      <c r="B92" s="5"/>
      <c r="C92" s="5"/>
      <c r="D92" s="5"/>
      <c r="E92" s="5"/>
    </row>
    <row r="93" spans="1:15" ht="14.25" customHeight="1" x14ac:dyDescent="0.3">
      <c r="A93" s="15" t="s">
        <v>346</v>
      </c>
    </row>
    <row r="94" spans="1:15" ht="14.25" customHeight="1" x14ac:dyDescent="0.3">
      <c r="A94" s="7" t="s">
        <v>229</v>
      </c>
      <c r="B94" s="57">
        <v>7</v>
      </c>
      <c r="C94" s="5" t="s">
        <v>230</v>
      </c>
    </row>
    <row r="95" spans="1:15" ht="14.25" customHeight="1" x14ac:dyDescent="0.3">
      <c r="A95" s="7" t="s">
        <v>231</v>
      </c>
      <c r="B95" s="57">
        <v>5</v>
      </c>
      <c r="C95" s="7" t="s">
        <v>232</v>
      </c>
      <c r="D95" s="58">
        <v>1</v>
      </c>
      <c r="F95" s="39" t="s">
        <v>166</v>
      </c>
      <c r="G95" s="39"/>
      <c r="H95" s="39"/>
      <c r="I95" s="40" t="s">
        <v>167</v>
      </c>
      <c r="J95" s="40"/>
      <c r="K95" s="40"/>
      <c r="L95" s="40"/>
      <c r="M95" s="40"/>
    </row>
    <row r="96" spans="1:15" s="4" customFormat="1" ht="14.25" customHeight="1" x14ac:dyDescent="0.3">
      <c r="A96" s="7"/>
      <c r="B96" s="7"/>
      <c r="C96" s="7"/>
      <c r="D96" s="7"/>
      <c r="E96" s="7" t="s">
        <v>163</v>
      </c>
      <c r="F96" s="27">
        <v>2023</v>
      </c>
      <c r="G96" s="27">
        <v>2024</v>
      </c>
      <c r="H96" s="28" t="s">
        <v>151</v>
      </c>
      <c r="I96" s="28" t="s">
        <v>165</v>
      </c>
      <c r="J96" s="38">
        <v>2026</v>
      </c>
      <c r="K96" s="38">
        <v>2027</v>
      </c>
      <c r="L96" s="38">
        <v>2028</v>
      </c>
      <c r="M96" s="38">
        <v>2029</v>
      </c>
      <c r="N96" s="7" t="s">
        <v>33</v>
      </c>
      <c r="O96" s="7" t="s">
        <v>75</v>
      </c>
    </row>
    <row r="97" spans="1:15" ht="14.25" customHeight="1" x14ac:dyDescent="0.3">
      <c r="A97" s="53"/>
      <c r="B97" s="53"/>
      <c r="C97" s="53"/>
      <c r="D97" s="53"/>
      <c r="E97" s="53" t="s">
        <v>218</v>
      </c>
      <c r="F97" s="35">
        <f>PL!F10+PL_A!F10</f>
        <v>6160194</v>
      </c>
      <c r="G97" s="35">
        <f>PL!G10+PL_A!G10</f>
        <v>6160194</v>
      </c>
      <c r="H97" s="35">
        <f>PL!H10+PL_A!H10</f>
        <v>3180097</v>
      </c>
      <c r="I97" s="23"/>
      <c r="J97" s="23"/>
      <c r="K97" s="23"/>
      <c r="L97" s="23"/>
      <c r="M97" s="23"/>
      <c r="N97" s="31" t="s">
        <v>40</v>
      </c>
      <c r="O97" s="32"/>
    </row>
    <row r="98" spans="1:15" ht="14.25" customHeight="1" x14ac:dyDescent="0.3">
      <c r="A98" s="92"/>
      <c r="B98" s="92"/>
      <c r="C98" s="92"/>
      <c r="D98" s="92"/>
      <c r="E98" s="92" t="s">
        <v>219</v>
      </c>
      <c r="F98" s="93"/>
      <c r="G98" s="93"/>
      <c r="H98" s="94"/>
      <c r="I98" s="93">
        <f>H98+I101</f>
        <v>6295595.0641200002</v>
      </c>
      <c r="J98" s="93">
        <f>I98+J101</f>
        <v>10184301.943040049</v>
      </c>
      <c r="K98" s="93">
        <f>J98+K101</f>
        <v>11865169.038285337</v>
      </c>
      <c r="L98" s="93">
        <f>K98+L101</f>
        <v>14113950.484728752</v>
      </c>
      <c r="M98" s="93">
        <f>L98+M101</f>
        <v>16763612.843120005</v>
      </c>
    </row>
    <row r="99" spans="1:15" ht="14.25" customHeight="1" x14ac:dyDescent="0.3">
      <c r="A99" s="92"/>
      <c r="B99" s="92"/>
      <c r="C99" s="92"/>
      <c r="D99" s="92"/>
      <c r="E99" s="92" t="s">
        <v>220</v>
      </c>
      <c r="F99" s="93"/>
      <c r="G99" s="93"/>
      <c r="H99" s="94"/>
      <c r="I99" s="93">
        <f>H99-I110</f>
        <v>-629559.50641200005</v>
      </c>
      <c r="J99" s="93">
        <f>I99-J110</f>
        <v>-2277549.2071280051</v>
      </c>
      <c r="K99" s="93">
        <f>J99-K110</f>
        <v>-4482496.3052605446</v>
      </c>
      <c r="L99" s="93">
        <f>K99-L110</f>
        <v>-7080408.2575619537</v>
      </c>
      <c r="M99" s="93">
        <f>L99-M110</f>
        <v>-10168164.59034683</v>
      </c>
    </row>
    <row r="100" spans="1:15" ht="14.25" customHeight="1" x14ac:dyDescent="0.3">
      <c r="A100" s="95"/>
      <c r="B100" s="95"/>
      <c r="C100" s="95"/>
      <c r="D100" s="95"/>
      <c r="E100" s="95" t="s">
        <v>176</v>
      </c>
      <c r="F100" s="96"/>
      <c r="G100" s="96"/>
      <c r="H100" s="96"/>
      <c r="I100" s="96">
        <f>Data!D$6</f>
        <v>2.198E-2</v>
      </c>
      <c r="J100" s="96">
        <f>Data!E$6</f>
        <v>2.0750000000000001E-2</v>
      </c>
      <c r="K100" s="96">
        <f>Data!F$6</f>
        <v>1.9949999999999999E-2</v>
      </c>
      <c r="L100" s="96">
        <f>Data!G$6</f>
        <v>1.9879999999999998E-2</v>
      </c>
      <c r="M100" s="96">
        <f>Data!H$6</f>
        <v>1.992E-2</v>
      </c>
    </row>
    <row r="101" spans="1:15" ht="14.25" customHeight="1" x14ac:dyDescent="0.3">
      <c r="A101" s="97" t="s">
        <v>222</v>
      </c>
      <c r="B101" s="92"/>
      <c r="C101" s="92"/>
      <c r="D101" s="92"/>
      <c r="E101" s="92" t="s">
        <v>221</v>
      </c>
      <c r="F101" s="93"/>
      <c r="G101" s="93"/>
      <c r="H101" s="94"/>
      <c r="I101" s="93">
        <f>IF(I102+I103-H101&gt;0, I102+I103-H101, 0)</f>
        <v>6295595.0641200002</v>
      </c>
      <c r="J101" s="93">
        <f>J102+J103</f>
        <v>3888706.8789200489</v>
      </c>
      <c r="K101" s="93">
        <f>K102+K103</f>
        <v>1680867.0952452892</v>
      </c>
      <c r="L101" s="93">
        <f>L102+L103</f>
        <v>2248781.4464434138</v>
      </c>
      <c r="M101" s="93">
        <f>M102+M103</f>
        <v>2649662.3583912528</v>
      </c>
    </row>
    <row r="102" spans="1:15" ht="14.25" customHeight="1" x14ac:dyDescent="0.3">
      <c r="A102" s="97" t="s">
        <v>223</v>
      </c>
      <c r="B102" s="97"/>
      <c r="C102" s="97"/>
      <c r="D102" s="97"/>
      <c r="E102" s="98" t="s">
        <v>217</v>
      </c>
      <c r="F102" s="99"/>
      <c r="G102" s="99"/>
      <c r="H102" s="99"/>
      <c r="I102" s="99">
        <f>G110*(1+I100)*$D95</f>
        <v>6295595.0641200002</v>
      </c>
      <c r="J102" s="99">
        <f>(H110+I110)*(1+J100)*$D95</f>
        <v>3888706.8789200489</v>
      </c>
      <c r="K102" s="99">
        <f>J110*(1+K100)*$D95</f>
        <v>1680867.0952452892</v>
      </c>
      <c r="L102" s="99">
        <f>K110*(1+L100)*$D95</f>
        <v>2248781.4464434138</v>
      </c>
      <c r="M102" s="99">
        <f>L110*(1+M100)*$D95</f>
        <v>2649662.3583912528</v>
      </c>
    </row>
    <row r="103" spans="1:15" ht="14.25" customHeight="1" x14ac:dyDescent="0.3">
      <c r="A103" s="97" t="s">
        <v>224</v>
      </c>
      <c r="B103" s="97"/>
      <c r="C103" s="97"/>
      <c r="D103" s="97"/>
      <c r="E103" s="98" t="s">
        <v>225</v>
      </c>
      <c r="F103" s="99"/>
      <c r="G103" s="99"/>
      <c r="H103" s="99"/>
      <c r="I103" s="100"/>
      <c r="J103" s="100"/>
      <c r="K103" s="100"/>
      <c r="L103" s="100"/>
      <c r="M103" s="100"/>
    </row>
    <row r="104" spans="1:15" ht="14.25" customHeight="1" x14ac:dyDescent="0.3">
      <c r="A104" s="92"/>
      <c r="B104" s="92"/>
      <c r="C104" s="92"/>
      <c r="D104" s="92"/>
      <c r="E104" s="92" t="s">
        <v>227</v>
      </c>
      <c r="F104" s="93"/>
      <c r="G104" s="93"/>
      <c r="H104" s="93"/>
      <c r="I104" s="93">
        <f>SUM(I105:I109)</f>
        <v>629559.50641200005</v>
      </c>
      <c r="J104" s="93">
        <f>SUM(J105:J109)</f>
        <v>1647989.7007160049</v>
      </c>
      <c r="K104" s="93">
        <f>SUM(K105:K109)</f>
        <v>2204947.0981325391</v>
      </c>
      <c r="L104" s="93">
        <f>SUM(L105:L109)</f>
        <v>2597911.9523014091</v>
      </c>
      <c r="M104" s="93">
        <f>SUM(M105:M109)</f>
        <v>3087756.3327848758</v>
      </c>
    </row>
    <row r="105" spans="1:15" ht="14.25" customHeight="1" x14ac:dyDescent="0.3">
      <c r="A105" s="101"/>
      <c r="B105" s="101"/>
      <c r="C105" s="101"/>
      <c r="D105" s="101"/>
      <c r="E105" s="101" t="str">
        <f>"Capex " &amp; $I$96</f>
        <v>Capex 07/2025 - 12/2025</v>
      </c>
      <c r="F105" s="93"/>
      <c r="G105" s="93"/>
      <c r="H105" s="93"/>
      <c r="I105" s="93">
        <f>I101/$B95/12*MIN(12-$B94+1, 12-6)</f>
        <v>629559.50641200005</v>
      </c>
      <c r="J105" s="93">
        <f>IF(SUM($I105:I105)+$I101/$B95 &gt; $I101, $I101 - SUM($I105:I105), $I101/$B95)</f>
        <v>1259119.0128240001</v>
      </c>
      <c r="K105" s="93">
        <f>IF(SUM($I105:J105)+$I101/$B95 &gt; $I101, $I101 - SUM($I105:J105), $I101/$B95)</f>
        <v>1259119.0128240001</v>
      </c>
      <c r="L105" s="93">
        <f>IF(SUM($I105:K105)+$I101/$B95 &gt; $I101, $I101 - SUM($I105:K105), $I101/$B95)</f>
        <v>1259119.0128240001</v>
      </c>
      <c r="M105" s="93">
        <f>IF(SUM($I105:L105)+$I101/$B95 &gt; $I101, $I101 - SUM($I105:L105), $I101/$B95)</f>
        <v>1259119.0128240001</v>
      </c>
    </row>
    <row r="106" spans="1:15" ht="14.25" customHeight="1" x14ac:dyDescent="0.3">
      <c r="A106" s="101"/>
      <c r="B106" s="101"/>
      <c r="C106" s="101"/>
      <c r="D106" s="101"/>
      <c r="E106" s="101" t="str">
        <f>"Capex FY " &amp; $J$96</f>
        <v>Capex FY 2026</v>
      </c>
      <c r="F106" s="93"/>
      <c r="G106" s="93"/>
      <c r="H106" s="93"/>
      <c r="I106" s="93"/>
      <c r="J106" s="93">
        <f>J101/$B95/12*(12-$B94+1)</f>
        <v>388870.68789200491</v>
      </c>
      <c r="K106" s="93">
        <f>IF(SUM($J106:J106)+$J101/$B95 &gt; $J101, $J101 - SUM($J106:J106), $J101/$B95)</f>
        <v>777741.37578400981</v>
      </c>
      <c r="L106" s="93">
        <f>IF(SUM($J106:K106)+$J101/$B95 &gt; $J101, $J101 - SUM($J106:K106), $J101/$B95)</f>
        <v>777741.37578400981</v>
      </c>
      <c r="M106" s="93">
        <f>IF(SUM($J106:L106)+$J101/$B95 &gt; $J101, $J101 - SUM($J106:L106), $J101/$B95)</f>
        <v>777741.37578400981</v>
      </c>
    </row>
    <row r="107" spans="1:15" ht="14.25" customHeight="1" x14ac:dyDescent="0.3">
      <c r="A107" s="101"/>
      <c r="B107" s="101"/>
      <c r="C107" s="101"/>
      <c r="D107" s="101"/>
      <c r="E107" s="101" t="str">
        <f>"Capex FY " &amp; $K$96</f>
        <v>Capex FY 2027</v>
      </c>
      <c r="F107" s="93"/>
      <c r="G107" s="93"/>
      <c r="H107" s="93"/>
      <c r="I107" s="93"/>
      <c r="J107" s="93"/>
      <c r="K107" s="93">
        <f>K101/$B95/12*(12-$B94+1)</f>
        <v>168086.70952452891</v>
      </c>
      <c r="L107" s="93">
        <f>IF(SUM($K107:K107)+$K101/$B95 &gt; $K101, $K101 - SUM($K107:K107), $K101/$B95)</f>
        <v>336173.41904905782</v>
      </c>
      <c r="M107" s="93">
        <f>IF(SUM($K107:L107)+$K101/$B95 &gt; $K101, $K101 - SUM($K107:L107), $K101/$B95)</f>
        <v>336173.41904905782</v>
      </c>
    </row>
    <row r="108" spans="1:15" ht="14.25" customHeight="1" x14ac:dyDescent="0.3">
      <c r="A108" s="101"/>
      <c r="B108" s="101"/>
      <c r="C108" s="101"/>
      <c r="D108" s="101"/>
      <c r="E108" s="101" t="str">
        <f>"Capex FY " &amp; $L$96</f>
        <v>Capex FY 2028</v>
      </c>
      <c r="F108" s="93"/>
      <c r="G108" s="93"/>
      <c r="H108" s="93"/>
      <c r="I108" s="93"/>
      <c r="J108" s="93"/>
      <c r="K108" s="93"/>
      <c r="L108" s="93">
        <f>L101/$B95/12*(12-$B94+1)</f>
        <v>224878.14464434137</v>
      </c>
      <c r="M108" s="93">
        <f>IF(SUM($L108:L108)+$L101/$B95 &gt; $L101, $L101 - SUM($L108:L108), $L101/$B95)</f>
        <v>449756.28928868275</v>
      </c>
    </row>
    <row r="109" spans="1:15" ht="14.25" customHeight="1" x14ac:dyDescent="0.3">
      <c r="A109" s="101"/>
      <c r="B109" s="101"/>
      <c r="C109" s="101"/>
      <c r="D109" s="101"/>
      <c r="E109" s="101" t="str">
        <f>"Capex FY " &amp; $M$96</f>
        <v>Capex FY 2029</v>
      </c>
      <c r="F109" s="93"/>
      <c r="G109" s="93"/>
      <c r="H109" s="93"/>
      <c r="I109" s="93"/>
      <c r="J109" s="93"/>
      <c r="K109" s="93"/>
      <c r="L109" s="93"/>
      <c r="M109" s="93">
        <f>M101/$B95/12*(12-$B94+1)</f>
        <v>264966.23583912529</v>
      </c>
    </row>
    <row r="110" spans="1:15" ht="14.25" customHeight="1" x14ac:dyDescent="0.3">
      <c r="A110" s="102" t="s">
        <v>228</v>
      </c>
      <c r="B110" s="102"/>
      <c r="C110" s="102"/>
      <c r="D110" s="102"/>
      <c r="E110" s="102" t="s">
        <v>216</v>
      </c>
      <c r="F110" s="103">
        <f>F97</f>
        <v>6160194</v>
      </c>
      <c r="G110" s="103">
        <f>G97</f>
        <v>6160194</v>
      </c>
      <c r="H110" s="103">
        <f>H97</f>
        <v>3180097</v>
      </c>
      <c r="I110" s="103">
        <f>I97+I104</f>
        <v>629559.50641200005</v>
      </c>
      <c r="J110" s="103">
        <f>J97+J104</f>
        <v>1647989.7007160049</v>
      </c>
      <c r="K110" s="103">
        <f>K97+K104</f>
        <v>2204947.0981325391</v>
      </c>
      <c r="L110" s="103">
        <f>L97+L104</f>
        <v>2597911.9523014091</v>
      </c>
      <c r="M110" s="103">
        <f>M97+M104</f>
        <v>3087756.3327848758</v>
      </c>
    </row>
    <row r="111" spans="1:15" ht="14.25" customHeight="1" x14ac:dyDescent="0.3">
      <c r="B111" s="5"/>
      <c r="C111" s="5"/>
      <c r="D111" s="5"/>
      <c r="E111" s="5"/>
    </row>
    <row r="112" spans="1:15" ht="14.25" customHeight="1" x14ac:dyDescent="0.3">
      <c r="A112" s="15" t="s">
        <v>233</v>
      </c>
    </row>
    <row r="113" spans="1:15" ht="14.25" customHeight="1" x14ac:dyDescent="0.3">
      <c r="A113" s="7" t="s">
        <v>229</v>
      </c>
      <c r="B113" s="57">
        <v>7</v>
      </c>
      <c r="C113" s="5" t="s">
        <v>230</v>
      </c>
    </row>
    <row r="114" spans="1:15" ht="14.25" customHeight="1" x14ac:dyDescent="0.3">
      <c r="A114" s="7" t="s">
        <v>231</v>
      </c>
      <c r="B114" s="57">
        <v>5</v>
      </c>
      <c r="C114" s="7" t="s">
        <v>232</v>
      </c>
      <c r="D114" s="58">
        <v>1</v>
      </c>
      <c r="F114" s="39" t="s">
        <v>166</v>
      </c>
      <c r="G114" s="39"/>
      <c r="H114" s="39"/>
      <c r="I114" s="40" t="s">
        <v>167</v>
      </c>
      <c r="J114" s="40"/>
      <c r="K114" s="40"/>
      <c r="L114" s="40"/>
      <c r="M114" s="40"/>
    </row>
    <row r="115" spans="1:15" s="4" customFormat="1" ht="14.25" customHeight="1" x14ac:dyDescent="0.3">
      <c r="A115" s="7"/>
      <c r="B115" s="7"/>
      <c r="C115" s="7"/>
      <c r="D115" s="7"/>
      <c r="E115" s="7" t="s">
        <v>163</v>
      </c>
      <c r="F115" s="27">
        <v>2023</v>
      </c>
      <c r="G115" s="27">
        <v>2024</v>
      </c>
      <c r="H115" s="28" t="s">
        <v>151</v>
      </c>
      <c r="I115" s="28" t="s">
        <v>165</v>
      </c>
      <c r="J115" s="38">
        <v>2026</v>
      </c>
      <c r="K115" s="38">
        <v>2027</v>
      </c>
      <c r="L115" s="38">
        <v>2028</v>
      </c>
      <c r="M115" s="38">
        <v>2029</v>
      </c>
      <c r="N115" s="7" t="s">
        <v>33</v>
      </c>
      <c r="O115" s="7" t="s">
        <v>75</v>
      </c>
    </row>
    <row r="116" spans="1:15" ht="14.25" customHeight="1" x14ac:dyDescent="0.3">
      <c r="A116" s="53"/>
      <c r="B116" s="53"/>
      <c r="C116" s="53"/>
      <c r="D116" s="53"/>
      <c r="E116" s="53" t="s">
        <v>218</v>
      </c>
      <c r="F116" s="35">
        <f>PL!F15+PL_A!F15</f>
        <v>400630</v>
      </c>
      <c r="G116" s="35">
        <f>PL!G15+PL_A!G15</f>
        <v>400630</v>
      </c>
      <c r="H116" s="35">
        <f>PL!H15+PL_A!H15</f>
        <v>200315</v>
      </c>
      <c r="I116" s="23"/>
      <c r="J116" s="23"/>
      <c r="K116" s="23"/>
      <c r="L116" s="23"/>
      <c r="M116" s="23"/>
      <c r="N116" s="31" t="s">
        <v>40</v>
      </c>
      <c r="O116" s="32"/>
    </row>
    <row r="117" spans="1:15" ht="14.25" customHeight="1" x14ac:dyDescent="0.3">
      <c r="A117" s="92"/>
      <c r="B117" s="92"/>
      <c r="C117" s="92"/>
      <c r="D117" s="92"/>
      <c r="E117" s="92" t="s">
        <v>219</v>
      </c>
      <c r="F117" s="93"/>
      <c r="G117" s="93"/>
      <c r="H117" s="94"/>
      <c r="I117" s="93">
        <f>H117+I120</f>
        <v>409435.84740000003</v>
      </c>
      <c r="J117" s="93">
        <f>I117+J120</f>
        <v>655700.54777335504</v>
      </c>
      <c r="K117" s="93">
        <f>J117+K120</f>
        <v>764339.13439906132</v>
      </c>
      <c r="L117" s="93">
        <f>K117+L120</f>
        <v>909166.14150446164</v>
      </c>
      <c r="M117" s="93">
        <f>L117+M120</f>
        <v>1079850.2916044137</v>
      </c>
    </row>
    <row r="118" spans="1:15" ht="14.25" customHeight="1" x14ac:dyDescent="0.3">
      <c r="A118" s="92"/>
      <c r="B118" s="92"/>
      <c r="C118" s="92"/>
      <c r="D118" s="92"/>
      <c r="E118" s="92" t="s">
        <v>220</v>
      </c>
      <c r="F118" s="93"/>
      <c r="G118" s="93"/>
      <c r="H118" s="94"/>
      <c r="I118" s="93">
        <f>H118-I129</f>
        <v>-40943.584740000006</v>
      </c>
      <c r="J118" s="93">
        <f>I118-J129</f>
        <v>-147457.22425733553</v>
      </c>
      <c r="K118" s="93">
        <f>J118-K129</f>
        <v>-289461.19247457717</v>
      </c>
      <c r="L118" s="93">
        <f>K118-L129</f>
        <v>-456811.72006492945</v>
      </c>
      <c r="M118" s="93">
        <f>L118-M129</f>
        <v>-655713.36337581708</v>
      </c>
    </row>
    <row r="119" spans="1:15" ht="14.25" customHeight="1" x14ac:dyDescent="0.3">
      <c r="A119" s="95"/>
      <c r="B119" s="95"/>
      <c r="C119" s="95"/>
      <c r="D119" s="95"/>
      <c r="E119" s="95" t="s">
        <v>176</v>
      </c>
      <c r="F119" s="96"/>
      <c r="G119" s="96"/>
      <c r="H119" s="96"/>
      <c r="I119" s="96">
        <f>Data!D$6</f>
        <v>2.198E-2</v>
      </c>
      <c r="J119" s="96">
        <f>Data!E$6</f>
        <v>2.0750000000000001E-2</v>
      </c>
      <c r="K119" s="96">
        <f>Data!F$6</f>
        <v>1.9949999999999999E-2</v>
      </c>
      <c r="L119" s="96">
        <f>Data!G$6</f>
        <v>1.9879999999999998E-2</v>
      </c>
      <c r="M119" s="96">
        <f>Data!H$6</f>
        <v>1.992E-2</v>
      </c>
    </row>
    <row r="120" spans="1:15" ht="14.25" customHeight="1" x14ac:dyDescent="0.3">
      <c r="A120" s="97" t="s">
        <v>222</v>
      </c>
      <c r="B120" s="92"/>
      <c r="C120" s="92"/>
      <c r="D120" s="92"/>
      <c r="E120" s="92" t="s">
        <v>221</v>
      </c>
      <c r="F120" s="93"/>
      <c r="G120" s="93"/>
      <c r="H120" s="94"/>
      <c r="I120" s="93">
        <f>IF(I121+I122-H120&gt;0, I121+I122-H120, 0)</f>
        <v>409435.84740000003</v>
      </c>
      <c r="J120" s="93">
        <f>J121+J122</f>
        <v>246264.70037335504</v>
      </c>
      <c r="K120" s="93">
        <f>K121+K122</f>
        <v>108638.58662570635</v>
      </c>
      <c r="L120" s="93">
        <f>L121+L122</f>
        <v>144827.00710540038</v>
      </c>
      <c r="M120" s="93">
        <f>M121+M122</f>
        <v>170684.15009995212</v>
      </c>
    </row>
    <row r="121" spans="1:15" ht="14.25" customHeight="1" x14ac:dyDescent="0.3">
      <c r="A121" s="97" t="s">
        <v>223</v>
      </c>
      <c r="B121" s="97"/>
      <c r="C121" s="97"/>
      <c r="D121" s="97"/>
      <c r="E121" s="98" t="s">
        <v>217</v>
      </c>
      <c r="F121" s="99"/>
      <c r="G121" s="99"/>
      <c r="H121" s="99"/>
      <c r="I121" s="99">
        <f>G129*(1+I119)*$D114</f>
        <v>409435.84740000003</v>
      </c>
      <c r="J121" s="99">
        <f>(H129+I129)*(1+J119)*$D114</f>
        <v>246264.70037335504</v>
      </c>
      <c r="K121" s="99">
        <f>J129*(1+K119)*$D114</f>
        <v>108638.58662570635</v>
      </c>
      <c r="L121" s="99">
        <f>K129*(1+L119)*$D114</f>
        <v>144827.00710540038</v>
      </c>
      <c r="M121" s="99">
        <f>L129*(1+M119)*$D114</f>
        <v>170684.15009995212</v>
      </c>
    </row>
    <row r="122" spans="1:15" ht="14.25" customHeight="1" x14ac:dyDescent="0.3">
      <c r="A122" s="97" t="s">
        <v>224</v>
      </c>
      <c r="B122" s="97"/>
      <c r="C122" s="97"/>
      <c r="D122" s="97"/>
      <c r="E122" s="98" t="s">
        <v>225</v>
      </c>
      <c r="F122" s="99"/>
      <c r="G122" s="99"/>
      <c r="H122" s="99"/>
      <c r="I122" s="100"/>
      <c r="J122" s="100"/>
      <c r="K122" s="100"/>
      <c r="L122" s="100"/>
      <c r="M122" s="100"/>
    </row>
    <row r="123" spans="1:15" ht="14.25" customHeight="1" x14ac:dyDescent="0.3">
      <c r="A123" s="92"/>
      <c r="B123" s="92"/>
      <c r="C123" s="92"/>
      <c r="D123" s="92"/>
      <c r="E123" s="92" t="s">
        <v>227</v>
      </c>
      <c r="F123" s="93"/>
      <c r="G123" s="93"/>
      <c r="H123" s="93"/>
      <c r="I123" s="93">
        <f>SUM(I124:I128)</f>
        <v>40943.584740000006</v>
      </c>
      <c r="J123" s="93">
        <f>SUM(J124:J128)</f>
        <v>106513.63951733551</v>
      </c>
      <c r="K123" s="93">
        <f>SUM(K124:K128)</f>
        <v>142003.96821724164</v>
      </c>
      <c r="L123" s="93">
        <f>SUM(L124:L128)</f>
        <v>167350.52759035231</v>
      </c>
      <c r="M123" s="93">
        <f>SUM(M124:M128)</f>
        <v>198901.64331088759</v>
      </c>
    </row>
    <row r="124" spans="1:15" ht="14.25" customHeight="1" x14ac:dyDescent="0.3">
      <c r="A124" s="101"/>
      <c r="B124" s="101"/>
      <c r="C124" s="101"/>
      <c r="D124" s="101"/>
      <c r="E124" s="101" t="str">
        <f>"Capex " &amp; $I$115</f>
        <v>Capex 07/2025 - 12/2025</v>
      </c>
      <c r="F124" s="93"/>
      <c r="G124" s="93"/>
      <c r="H124" s="93"/>
      <c r="I124" s="93">
        <f>I120/$B114/12*MIN(12-$B113+1, 12-6)</f>
        <v>40943.584740000006</v>
      </c>
      <c r="J124" s="93">
        <f>IF(SUM($I124:I124)+$I120/$B114 &gt; $I120, $I120 - SUM($I124:I124), $I120/$B114)</f>
        <v>81887.169480000011</v>
      </c>
      <c r="K124" s="93">
        <f>IF(SUM($I124:J124)+$I120/$B114 &gt; $I120, $I120 - SUM($I124:J124), $I120/$B114)</f>
        <v>81887.169480000011</v>
      </c>
      <c r="L124" s="93">
        <f>IF(SUM($I124:K124)+$I120/$B114 &gt; $I120, $I120 - SUM($I124:K124), $I120/$B114)</f>
        <v>81887.169480000011</v>
      </c>
      <c r="M124" s="93">
        <f>IF(SUM($I124:L124)+$I120/$B114 &gt; $I120, $I120 - SUM($I124:L124), $I120/$B114)</f>
        <v>81887.169480000011</v>
      </c>
    </row>
    <row r="125" spans="1:15" ht="14.25" customHeight="1" x14ac:dyDescent="0.3">
      <c r="A125" s="101"/>
      <c r="B125" s="101"/>
      <c r="C125" s="101"/>
      <c r="D125" s="101"/>
      <c r="E125" s="101" t="str">
        <f>"Capex FY " &amp; $J$115</f>
        <v>Capex FY 2026</v>
      </c>
      <c r="F125" s="93"/>
      <c r="G125" s="93"/>
      <c r="H125" s="93"/>
      <c r="I125" s="93"/>
      <c r="J125" s="93">
        <f>J120/$B114/12*(12-$B113+1)</f>
        <v>24626.470037335501</v>
      </c>
      <c r="K125" s="93">
        <f>IF(SUM($J125:J125)+$J120/$B114 &gt; $J120, $J120 - SUM($J125:J125), $J120/$B114)</f>
        <v>49252.940074671009</v>
      </c>
      <c r="L125" s="93">
        <f>IF(SUM($J125:K125)+$J120/$B114 &gt; $J120, $J120 - SUM($J125:K125), $J120/$B114)</f>
        <v>49252.940074671009</v>
      </c>
      <c r="M125" s="93">
        <f>IF(SUM($J125:L125)+$J120/$B114 &gt; $J120, $J120 - SUM($J125:L125), $J120/$B114)</f>
        <v>49252.940074671009</v>
      </c>
    </row>
    <row r="126" spans="1:15" ht="14.25" customHeight="1" x14ac:dyDescent="0.3">
      <c r="A126" s="101"/>
      <c r="B126" s="101"/>
      <c r="C126" s="101"/>
      <c r="D126" s="101"/>
      <c r="E126" s="101" t="str">
        <f>"Capex FY " &amp; $K$115</f>
        <v>Capex FY 2027</v>
      </c>
      <c r="F126" s="93"/>
      <c r="G126" s="93"/>
      <c r="H126" s="93"/>
      <c r="I126" s="93"/>
      <c r="J126" s="93"/>
      <c r="K126" s="93">
        <f>K120/$B114/12*(12-$B113+1)</f>
        <v>10863.858662570634</v>
      </c>
      <c r="L126" s="93">
        <f>IF(SUM($K126:K126)+$K120/$B114 &gt; $K120, $K120 - SUM($K126:K126), $K120/$B114)</f>
        <v>21727.717325141268</v>
      </c>
      <c r="M126" s="93">
        <f>IF(SUM($K126:L126)+$K120/$B114 &gt; $K120, $K120 - SUM($K126:L126), $K120/$B114)</f>
        <v>21727.717325141268</v>
      </c>
    </row>
    <row r="127" spans="1:15" ht="14.25" customHeight="1" x14ac:dyDescent="0.3">
      <c r="A127" s="101"/>
      <c r="B127" s="101"/>
      <c r="C127" s="101"/>
      <c r="D127" s="101"/>
      <c r="E127" s="101" t="str">
        <f>"Capex FY " &amp; $L$115</f>
        <v>Capex FY 2028</v>
      </c>
      <c r="F127" s="93"/>
      <c r="G127" s="93"/>
      <c r="H127" s="93"/>
      <c r="I127" s="93"/>
      <c r="J127" s="93"/>
      <c r="K127" s="93"/>
      <c r="L127" s="93">
        <f>L120/$B114/12*(12-$B113+1)</f>
        <v>14482.700710540037</v>
      </c>
      <c r="M127" s="93">
        <f>IF(SUM($L127:L127)+$L120/$B114 &gt; $L120, $L120 - SUM($L127:L127), $L120/$B114)</f>
        <v>28965.401421080074</v>
      </c>
    </row>
    <row r="128" spans="1:15" ht="14.25" customHeight="1" x14ac:dyDescent="0.3">
      <c r="A128" s="101"/>
      <c r="B128" s="101"/>
      <c r="C128" s="101"/>
      <c r="D128" s="101"/>
      <c r="E128" s="101" t="str">
        <f>"Capex FY " &amp; $M$115</f>
        <v>Capex FY 2029</v>
      </c>
      <c r="F128" s="93"/>
      <c r="G128" s="93"/>
      <c r="H128" s="93"/>
      <c r="I128" s="93"/>
      <c r="J128" s="93"/>
      <c r="K128" s="93"/>
      <c r="L128" s="93"/>
      <c r="M128" s="93">
        <f>M120/$B114/12*(12-$B113+1)</f>
        <v>17068.415009995213</v>
      </c>
    </row>
    <row r="129" spans="1:13" ht="14.25" customHeight="1" x14ac:dyDescent="0.3">
      <c r="A129" s="102" t="s">
        <v>228</v>
      </c>
      <c r="B129" s="102"/>
      <c r="C129" s="102"/>
      <c r="D129" s="102"/>
      <c r="E129" s="102" t="s">
        <v>216</v>
      </c>
      <c r="F129" s="103">
        <f>F116</f>
        <v>400630</v>
      </c>
      <c r="G129" s="103">
        <f>G116</f>
        <v>400630</v>
      </c>
      <c r="H129" s="103">
        <f>H116</f>
        <v>200315</v>
      </c>
      <c r="I129" s="103">
        <f>I116+I123</f>
        <v>40943.584740000006</v>
      </c>
      <c r="J129" s="103">
        <f>J116+J123</f>
        <v>106513.63951733551</v>
      </c>
      <c r="K129" s="103">
        <f>K116+K123</f>
        <v>142003.96821724164</v>
      </c>
      <c r="L129" s="103">
        <f>L116+L123</f>
        <v>167350.52759035231</v>
      </c>
      <c r="M129" s="103">
        <f>M116+M123</f>
        <v>198901.64331088759</v>
      </c>
    </row>
  </sheetData>
  <sheetProtection formatCells="0" formatColumns="0" formatRows="0" insertRows="0" deleteRows="0"/>
  <phoneticPr fontId="1" type="noConversion"/>
  <dataValidations count="5">
    <dataValidation type="list" allowBlank="1" showInputMessage="1" showErrorMessage="1" sqref="D42" xr:uid="{7E3ACB54-3582-4A28-B363-45215B63ACFA}">
      <formula1>"Wage Growth Rate,Inflation Rate,Internal Analysis"</formula1>
    </dataValidation>
    <dataValidation type="list" allowBlank="1" showInputMessage="1" showErrorMessage="1" sqref="D46 D49 D51 D55 D53 D70" xr:uid="{E488C3F5-666A-4E44-B066-C5A0B50FBC58}">
      <formula1>"3-Year Average,2-Year Average,Previous Year,Current Year,Internal Analysis"</formula1>
    </dataValidation>
    <dataValidation type="list" allowBlank="1" showInputMessage="1" showErrorMessage="1" sqref="D44" xr:uid="{715C10C9-6D9B-4772-AFD4-F81D80E89AB2}">
      <formula1>"Same as the Previous Month,Wage Increase Adjustment"</formula1>
    </dataValidation>
    <dataValidation type="list" allowBlank="1" showInputMessage="1" showErrorMessage="1" sqref="C76:C79" xr:uid="{CA4FAF24-E120-49B2-9B29-4464CAC8A19A}">
      <formula1>"Apportionment,Inflation Adjustment"</formula1>
    </dataValidation>
    <dataValidation type="list" allowBlank="1" showInputMessage="1" showErrorMessage="1" sqref="D81 D76:D79" xr:uid="{CC4B2C68-DF91-47AB-B899-7BB0C7C871FB}">
      <formula1>"Inflation Rate,GDP Growth Rate,Internal Analysis"</formula1>
    </dataValidation>
  </dataValidations>
  <pageMargins left="0.25" right="0.25" top="0.75" bottom="0.75" header="0.3" footer="0.3"/>
  <pageSetup paperSize="9" scale="38"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923" stopIfTrue="1" id="{27316CEF-D7C9-4A70-9819-9F3290FD70AF}">
            <xm:f>Report_DCF!$B$4="M USD"</xm:f>
            <x14:dxf>
              <numFmt numFmtId="189" formatCode="#,##0,,_);\(#,##0,,\);&quot; - &quot;;@_)"/>
            </x14:dxf>
          </x14:cfRule>
          <xm:sqref>I1</xm:sqref>
        </x14:conditionalFormatting>
        <x14:conditionalFormatting xmlns:xm="http://schemas.microsoft.com/office/excel/2006/main">
          <x14:cfRule type="expression" priority="922" stopIfTrue="1" id="{AED5D5D3-5399-42A4-9041-E4F2AA4CFA5D}">
            <xm:f>Report_DCF!$B$4="M USD"</xm:f>
            <x14:dxf>
              <numFmt numFmtId="189" formatCode="#,##0,,_);\(#,##0,,\);&quot; - &quot;;@_)"/>
            </x14:dxf>
          </x14:cfRule>
          <xm:sqref>J1</xm:sqref>
        </x14:conditionalFormatting>
        <x14:conditionalFormatting xmlns:xm="http://schemas.microsoft.com/office/excel/2006/main">
          <x14:cfRule type="expression" priority="921" stopIfTrue="1" id="{2D3297CF-EEA9-425D-B8EE-2EED06BAADF8}">
            <xm:f>Report_DCF!$B$4="M USD"</xm:f>
            <x14:dxf>
              <numFmt numFmtId="189" formatCode="#,##0,,_);\(#,##0,,\);&quot; - &quot;;@_)"/>
            </x14:dxf>
          </x14:cfRule>
          <xm:sqref>K1</xm:sqref>
        </x14:conditionalFormatting>
        <x14:conditionalFormatting xmlns:xm="http://schemas.microsoft.com/office/excel/2006/main">
          <x14:cfRule type="expression" priority="920" stopIfTrue="1" id="{FD818C09-1B27-4DE9-9269-14EABBE9A970}">
            <xm:f>Report_DCF!$B$4="M USD"</xm:f>
            <x14:dxf>
              <numFmt numFmtId="189" formatCode="#,##0,,_);\(#,##0,,\);&quot; - &quot;;@_)"/>
            </x14:dxf>
          </x14:cfRule>
          <xm:sqref>L1</xm:sqref>
        </x14:conditionalFormatting>
        <x14:conditionalFormatting xmlns:xm="http://schemas.microsoft.com/office/excel/2006/main">
          <x14:cfRule type="expression" priority="919" stopIfTrue="1" id="{D300FA15-1E83-4CE6-8B18-E1856A9F38A8}">
            <xm:f>Report_DCF!$B$4="M USD"</xm:f>
            <x14:dxf>
              <numFmt numFmtId="189" formatCode="#,##0,,_);\(#,##0,,\);&quot; - &quot;;@_)"/>
            </x14:dxf>
          </x14:cfRule>
          <xm:sqref>M1</xm:sqref>
        </x14:conditionalFormatting>
        <x14:conditionalFormatting xmlns:xm="http://schemas.microsoft.com/office/excel/2006/main">
          <x14:cfRule type="expression" priority="918" stopIfTrue="1" id="{CBB32ECB-014A-4467-B6C9-67B423D3E57E}">
            <xm:f>Report_DCF!$B$4="M USD"</xm:f>
            <x14:dxf>
              <numFmt numFmtId="189" formatCode="#,##0,,_);\(#,##0,,\);&quot; - &quot;;@_)"/>
            </x14:dxf>
          </x14:cfRule>
          <xm:sqref>A5</xm:sqref>
        </x14:conditionalFormatting>
        <x14:conditionalFormatting xmlns:xm="http://schemas.microsoft.com/office/excel/2006/main">
          <x14:cfRule type="expression" priority="917" stopIfTrue="1" id="{CF6DA74F-99E5-4368-8031-19C6AA29DDAD}">
            <xm:f>Report_DCF!$B$4="M USD"</xm:f>
            <x14:dxf>
              <numFmt numFmtId="189" formatCode="#,##0,,_);\(#,##0,,\);&quot; - &quot;;@_)"/>
            </x14:dxf>
          </x14:cfRule>
          <xm:sqref>B5</xm:sqref>
        </x14:conditionalFormatting>
        <x14:conditionalFormatting xmlns:xm="http://schemas.microsoft.com/office/excel/2006/main">
          <x14:cfRule type="expression" priority="916" stopIfTrue="1" id="{C3DBC078-DB5C-4938-83F0-9F01948549E3}">
            <xm:f>Report_DCF!$B$4="M USD"</xm:f>
            <x14:dxf>
              <numFmt numFmtId="189" formatCode="#,##0,,_);\(#,##0,,\);&quot; - &quot;;@_)"/>
            </x14:dxf>
          </x14:cfRule>
          <xm:sqref>C5</xm:sqref>
        </x14:conditionalFormatting>
        <x14:conditionalFormatting xmlns:xm="http://schemas.microsoft.com/office/excel/2006/main">
          <x14:cfRule type="expression" priority="915" stopIfTrue="1" id="{275A4E48-48E9-4B3A-856A-05E5394A042C}">
            <xm:f>Report_DCF!$B$4="M USD"</xm:f>
            <x14:dxf>
              <numFmt numFmtId="189" formatCode="#,##0,,_);\(#,##0,,\);&quot; - &quot;;@_)"/>
            </x14:dxf>
          </x14:cfRule>
          <xm:sqref>D5</xm:sqref>
        </x14:conditionalFormatting>
        <x14:conditionalFormatting xmlns:xm="http://schemas.microsoft.com/office/excel/2006/main">
          <x14:cfRule type="expression" priority="914" stopIfTrue="1" id="{8D5F8FA5-3F3C-40C4-8C31-73BE43CF9BFF}">
            <xm:f>Report_DCF!$B$4="M USD"</xm:f>
            <x14:dxf>
              <numFmt numFmtId="189" formatCode="#,##0,,_);\(#,##0,,\);&quot; - &quot;;@_)"/>
            </x14:dxf>
          </x14:cfRule>
          <xm:sqref>E5</xm:sqref>
        </x14:conditionalFormatting>
        <x14:conditionalFormatting xmlns:xm="http://schemas.microsoft.com/office/excel/2006/main">
          <x14:cfRule type="expression" priority="913" stopIfTrue="1" id="{3F28EA17-9FC2-4E62-90D8-2FE6B05DD886}">
            <xm:f>Report_DCF!$B$4="M USD"</xm:f>
            <x14:dxf>
              <numFmt numFmtId="189" formatCode="#,##0,,_);\(#,##0,,\);&quot; - &quot;;@_)"/>
            </x14:dxf>
          </x14:cfRule>
          <xm:sqref>F5</xm:sqref>
        </x14:conditionalFormatting>
        <x14:conditionalFormatting xmlns:xm="http://schemas.microsoft.com/office/excel/2006/main">
          <x14:cfRule type="expression" priority="912" stopIfTrue="1" id="{56F97274-A9BB-4C73-8FF9-4B75A2CF929A}">
            <xm:f>Report_DCF!$B$4="M USD"</xm:f>
            <x14:dxf>
              <numFmt numFmtId="189" formatCode="#,##0,,_);\(#,##0,,\);&quot; - &quot;;@_)"/>
            </x14:dxf>
          </x14:cfRule>
          <xm:sqref>G5</xm:sqref>
        </x14:conditionalFormatting>
        <x14:conditionalFormatting xmlns:xm="http://schemas.microsoft.com/office/excel/2006/main">
          <x14:cfRule type="expression" priority="911" stopIfTrue="1" id="{0A26A728-3EEC-4AD8-8FF8-5B7B6A144318}">
            <xm:f>Report_DCF!$B$4="M USD"</xm:f>
            <x14:dxf>
              <numFmt numFmtId="189" formatCode="#,##0,,_);\(#,##0,,\);&quot; - &quot;;@_)"/>
            </x14:dxf>
          </x14:cfRule>
          <xm:sqref>H5</xm:sqref>
        </x14:conditionalFormatting>
        <x14:conditionalFormatting xmlns:xm="http://schemas.microsoft.com/office/excel/2006/main">
          <x14:cfRule type="expression" priority="910" stopIfTrue="1" id="{B83E9FBC-4C29-4BAD-9525-4D67764242C1}">
            <xm:f>Report_DCF!$B$4="M USD"</xm:f>
            <x14:dxf>
              <numFmt numFmtId="189" formatCode="#,##0,,_);\(#,##0,,\);&quot; - &quot;;@_)"/>
            </x14:dxf>
          </x14:cfRule>
          <xm:sqref>I5</xm:sqref>
        </x14:conditionalFormatting>
        <x14:conditionalFormatting xmlns:xm="http://schemas.microsoft.com/office/excel/2006/main">
          <x14:cfRule type="expression" priority="909" stopIfTrue="1" id="{A8958311-6781-4A23-81D3-5B36423853E0}">
            <xm:f>Report_DCF!$B$4="M USD"</xm:f>
            <x14:dxf>
              <numFmt numFmtId="189" formatCode="#,##0,,_);\(#,##0,,\);&quot; - &quot;;@_)"/>
            </x14:dxf>
          </x14:cfRule>
          <xm:sqref>J5</xm:sqref>
        </x14:conditionalFormatting>
        <x14:conditionalFormatting xmlns:xm="http://schemas.microsoft.com/office/excel/2006/main">
          <x14:cfRule type="expression" priority="908" stopIfTrue="1" id="{9FD02AF8-50F2-4F6A-864D-C12F05733B85}">
            <xm:f>Report_DCF!$B$4="M USD"</xm:f>
            <x14:dxf>
              <numFmt numFmtId="189" formatCode="#,##0,,_);\(#,##0,,\);&quot; - &quot;;@_)"/>
            </x14:dxf>
          </x14:cfRule>
          <xm:sqref>K5</xm:sqref>
        </x14:conditionalFormatting>
        <x14:conditionalFormatting xmlns:xm="http://schemas.microsoft.com/office/excel/2006/main">
          <x14:cfRule type="expression" priority="907" stopIfTrue="1" id="{CC16D0AA-C6D7-448D-AB75-0DE5BCC389B5}">
            <xm:f>Report_DCF!$B$4="M USD"</xm:f>
            <x14:dxf>
              <numFmt numFmtId="189" formatCode="#,##0,,_);\(#,##0,,\);&quot; - &quot;;@_)"/>
            </x14:dxf>
          </x14:cfRule>
          <xm:sqref>L5</xm:sqref>
        </x14:conditionalFormatting>
        <x14:conditionalFormatting xmlns:xm="http://schemas.microsoft.com/office/excel/2006/main">
          <x14:cfRule type="expression" priority="906" stopIfTrue="1" id="{8689CB79-1293-49FC-9242-9BE0EDCFED9A}">
            <xm:f>Report_DCF!$B$4="M USD"</xm:f>
            <x14:dxf>
              <numFmt numFmtId="189" formatCode="#,##0,,_);\(#,##0,,\);&quot; - &quot;;@_)"/>
            </x14:dxf>
          </x14:cfRule>
          <xm:sqref>M5</xm:sqref>
        </x14:conditionalFormatting>
        <x14:conditionalFormatting xmlns:xm="http://schemas.microsoft.com/office/excel/2006/main">
          <x14:cfRule type="expression" priority="905" stopIfTrue="1" id="{A8A54203-CC7B-4043-AB1D-78B9BC9114B2}">
            <xm:f>Report_DCF!$B$4="M USD"</xm:f>
            <x14:dxf>
              <numFmt numFmtId="189" formatCode="#,##0,,_);\(#,##0,,\);&quot; - &quot;;@_)"/>
            </x14:dxf>
          </x14:cfRule>
          <xm:sqref>A7</xm:sqref>
        </x14:conditionalFormatting>
        <x14:conditionalFormatting xmlns:xm="http://schemas.microsoft.com/office/excel/2006/main">
          <x14:cfRule type="expression" priority="904" stopIfTrue="1" id="{A4A1003B-9E6C-4AE9-B010-DD7E45645C3A}">
            <xm:f>Report_DCF!$B$4="M USD"</xm:f>
            <x14:dxf>
              <numFmt numFmtId="189" formatCode="#,##0,,_);\(#,##0,,\);&quot; - &quot;;@_)"/>
            </x14:dxf>
          </x14:cfRule>
          <xm:sqref>B7</xm:sqref>
        </x14:conditionalFormatting>
        <x14:conditionalFormatting xmlns:xm="http://schemas.microsoft.com/office/excel/2006/main">
          <x14:cfRule type="expression" priority="903" stopIfTrue="1" id="{CDA7F57B-90BE-473F-A447-89DFC19AED31}">
            <xm:f>Report_DCF!$B$4="M USD"</xm:f>
            <x14:dxf>
              <numFmt numFmtId="189" formatCode="#,##0,,_);\(#,##0,,\);&quot; - &quot;;@_)"/>
            </x14:dxf>
          </x14:cfRule>
          <xm:sqref>C7</xm:sqref>
        </x14:conditionalFormatting>
        <x14:conditionalFormatting xmlns:xm="http://schemas.microsoft.com/office/excel/2006/main">
          <x14:cfRule type="expression" priority="902" stopIfTrue="1" id="{A2947CA9-8296-4326-8F0F-647D54044227}">
            <xm:f>Report_DCF!$B$4="M USD"</xm:f>
            <x14:dxf>
              <numFmt numFmtId="189" formatCode="#,##0,,_);\(#,##0,,\);&quot; - &quot;;@_)"/>
            </x14:dxf>
          </x14:cfRule>
          <xm:sqref>D7</xm:sqref>
        </x14:conditionalFormatting>
        <x14:conditionalFormatting xmlns:xm="http://schemas.microsoft.com/office/excel/2006/main">
          <x14:cfRule type="expression" priority="901" stopIfTrue="1" id="{4777BC1E-34AE-419E-B6EC-ABE0750E8BEE}">
            <xm:f>Report_DCF!$B$4="M USD"</xm:f>
            <x14:dxf>
              <numFmt numFmtId="189" formatCode="#,##0,,_);\(#,##0,,\);&quot; - &quot;;@_)"/>
            </x14:dxf>
          </x14:cfRule>
          <xm:sqref>E7</xm:sqref>
        </x14:conditionalFormatting>
        <x14:conditionalFormatting xmlns:xm="http://schemas.microsoft.com/office/excel/2006/main">
          <x14:cfRule type="expression" priority="900" stopIfTrue="1" id="{CF2C11C4-7853-4E96-9CC5-8CEA1E6311F4}">
            <xm:f>Report_DCF!$B$4="M USD"</xm:f>
            <x14:dxf>
              <numFmt numFmtId="189" formatCode="#,##0,,_);\(#,##0,,\);&quot; - &quot;;@_)"/>
            </x14:dxf>
          </x14:cfRule>
          <xm:sqref>F7</xm:sqref>
        </x14:conditionalFormatting>
        <x14:conditionalFormatting xmlns:xm="http://schemas.microsoft.com/office/excel/2006/main">
          <x14:cfRule type="expression" priority="899" stopIfTrue="1" id="{4A700C3E-9784-4561-80AA-E4E563924923}">
            <xm:f>Report_DCF!$B$4="M USD"</xm:f>
            <x14:dxf>
              <numFmt numFmtId="189" formatCode="#,##0,,_);\(#,##0,,\);&quot; - &quot;;@_)"/>
            </x14:dxf>
          </x14:cfRule>
          <xm:sqref>G7</xm:sqref>
        </x14:conditionalFormatting>
        <x14:conditionalFormatting xmlns:xm="http://schemas.microsoft.com/office/excel/2006/main">
          <x14:cfRule type="expression" priority="898" stopIfTrue="1" id="{965B51D7-3955-4C9F-A0C4-B20FCCEDE274}">
            <xm:f>Report_DCF!$B$4="M USD"</xm:f>
            <x14:dxf>
              <numFmt numFmtId="189" formatCode="#,##0,,_);\(#,##0,,\);&quot; - &quot;;@_)"/>
            </x14:dxf>
          </x14:cfRule>
          <xm:sqref>H7</xm:sqref>
        </x14:conditionalFormatting>
        <x14:conditionalFormatting xmlns:xm="http://schemas.microsoft.com/office/excel/2006/main">
          <x14:cfRule type="expression" priority="897" stopIfTrue="1" id="{2B16EF25-6B62-4572-ABB5-BCCF31583551}">
            <xm:f>Report_DCF!$B$4="M USD"</xm:f>
            <x14:dxf>
              <numFmt numFmtId="189" formatCode="#,##0,,_);\(#,##0,,\);&quot; - &quot;;@_)"/>
            </x14:dxf>
          </x14:cfRule>
          <xm:sqref>I7</xm:sqref>
        </x14:conditionalFormatting>
        <x14:conditionalFormatting xmlns:xm="http://schemas.microsoft.com/office/excel/2006/main">
          <x14:cfRule type="expression" priority="896" stopIfTrue="1" id="{5228ABCB-11CF-41A4-8B21-8A1BA98AE4C7}">
            <xm:f>Report_DCF!$B$4="M USD"</xm:f>
            <x14:dxf>
              <numFmt numFmtId="189" formatCode="#,##0,,_);\(#,##0,,\);&quot; - &quot;;@_)"/>
            </x14:dxf>
          </x14:cfRule>
          <xm:sqref>J7</xm:sqref>
        </x14:conditionalFormatting>
        <x14:conditionalFormatting xmlns:xm="http://schemas.microsoft.com/office/excel/2006/main">
          <x14:cfRule type="expression" priority="895" stopIfTrue="1" id="{ACC88E38-473F-476B-9C4E-A12AB8914C94}">
            <xm:f>Report_DCF!$B$4="M USD"</xm:f>
            <x14:dxf>
              <numFmt numFmtId="189" formatCode="#,##0,,_);\(#,##0,,\);&quot; - &quot;;@_)"/>
            </x14:dxf>
          </x14:cfRule>
          <xm:sqref>K7</xm:sqref>
        </x14:conditionalFormatting>
        <x14:conditionalFormatting xmlns:xm="http://schemas.microsoft.com/office/excel/2006/main">
          <x14:cfRule type="expression" priority="894" stopIfTrue="1" id="{10F99ED2-4500-4274-9863-2693B31058A1}">
            <xm:f>Report_DCF!$B$4="M USD"</xm:f>
            <x14:dxf>
              <numFmt numFmtId="189" formatCode="#,##0,,_);\(#,##0,,\);&quot; - &quot;;@_)"/>
            </x14:dxf>
          </x14:cfRule>
          <xm:sqref>L7</xm:sqref>
        </x14:conditionalFormatting>
        <x14:conditionalFormatting xmlns:xm="http://schemas.microsoft.com/office/excel/2006/main">
          <x14:cfRule type="expression" priority="893" stopIfTrue="1" id="{655A3897-3A4D-4B7D-8E75-55791F43CFD0}">
            <xm:f>Report_DCF!$B$4="M USD"</xm:f>
            <x14:dxf>
              <numFmt numFmtId="189" formatCode="#,##0,,_);\(#,##0,,\);&quot; - &quot;;@_)"/>
            </x14:dxf>
          </x14:cfRule>
          <xm:sqref>M7</xm:sqref>
        </x14:conditionalFormatting>
        <x14:conditionalFormatting xmlns:xm="http://schemas.microsoft.com/office/excel/2006/main">
          <x14:cfRule type="expression" priority="892" stopIfTrue="1" id="{50883903-1386-44A8-87B3-285853A362B9}">
            <xm:f>Report_DCF!$B$4="M USD"</xm:f>
            <x14:dxf>
              <numFmt numFmtId="189" formatCode="#,##0,,_);\(#,##0,,\);&quot; - &quot;;@_)"/>
            </x14:dxf>
          </x14:cfRule>
          <xm:sqref>A9</xm:sqref>
        </x14:conditionalFormatting>
        <x14:conditionalFormatting xmlns:xm="http://schemas.microsoft.com/office/excel/2006/main">
          <x14:cfRule type="expression" priority="891" stopIfTrue="1" id="{8F91B6CF-0298-48C5-A6A4-CC8CBF5B47F1}">
            <xm:f>Report_DCF!$B$4="M USD"</xm:f>
            <x14:dxf>
              <numFmt numFmtId="189" formatCode="#,##0,,_);\(#,##0,,\);&quot; - &quot;;@_)"/>
            </x14:dxf>
          </x14:cfRule>
          <xm:sqref>B9</xm:sqref>
        </x14:conditionalFormatting>
        <x14:conditionalFormatting xmlns:xm="http://schemas.microsoft.com/office/excel/2006/main">
          <x14:cfRule type="expression" priority="890" stopIfTrue="1" id="{3E8D0DC9-3A9F-410F-9CA3-1C6B7AC1EF00}">
            <xm:f>Report_DCF!$B$4="M USD"</xm:f>
            <x14:dxf>
              <numFmt numFmtId="189" formatCode="#,##0,,_);\(#,##0,,\);&quot; - &quot;;@_)"/>
            </x14:dxf>
          </x14:cfRule>
          <xm:sqref>C9</xm:sqref>
        </x14:conditionalFormatting>
        <x14:conditionalFormatting xmlns:xm="http://schemas.microsoft.com/office/excel/2006/main">
          <x14:cfRule type="expression" priority="889" stopIfTrue="1" id="{A501BF9B-59A1-446F-A890-C7678C9D53D5}">
            <xm:f>Report_DCF!$B$4="M USD"</xm:f>
            <x14:dxf>
              <numFmt numFmtId="189" formatCode="#,##0,,_);\(#,##0,,\);&quot; - &quot;;@_)"/>
            </x14:dxf>
          </x14:cfRule>
          <xm:sqref>D9</xm:sqref>
        </x14:conditionalFormatting>
        <x14:conditionalFormatting xmlns:xm="http://schemas.microsoft.com/office/excel/2006/main">
          <x14:cfRule type="expression" priority="888" stopIfTrue="1" id="{488639F8-3C87-4055-BD2A-72195A868990}">
            <xm:f>Report_DCF!$B$4="M USD"</xm:f>
            <x14:dxf>
              <numFmt numFmtId="189" formatCode="#,##0,,_);\(#,##0,,\);&quot; - &quot;;@_)"/>
            </x14:dxf>
          </x14:cfRule>
          <xm:sqref>E9</xm:sqref>
        </x14:conditionalFormatting>
        <x14:conditionalFormatting xmlns:xm="http://schemas.microsoft.com/office/excel/2006/main">
          <x14:cfRule type="expression" priority="887" stopIfTrue="1" id="{02BBCB06-71F0-401A-91B7-1B81B62206D1}">
            <xm:f>Report_DCF!$B$4="M USD"</xm:f>
            <x14:dxf>
              <numFmt numFmtId="189" formatCode="#,##0,,_);\(#,##0,,\);&quot; - &quot;;@_)"/>
            </x14:dxf>
          </x14:cfRule>
          <xm:sqref>F9</xm:sqref>
        </x14:conditionalFormatting>
        <x14:conditionalFormatting xmlns:xm="http://schemas.microsoft.com/office/excel/2006/main">
          <x14:cfRule type="expression" priority="886" stopIfTrue="1" id="{613C4722-1697-4687-8546-D7488E40BBCF}">
            <xm:f>Report_DCF!$B$4="M USD"</xm:f>
            <x14:dxf>
              <numFmt numFmtId="189" formatCode="#,##0,,_);\(#,##0,,\);&quot; - &quot;;@_)"/>
            </x14:dxf>
          </x14:cfRule>
          <xm:sqref>G9</xm:sqref>
        </x14:conditionalFormatting>
        <x14:conditionalFormatting xmlns:xm="http://schemas.microsoft.com/office/excel/2006/main">
          <x14:cfRule type="expression" priority="885" stopIfTrue="1" id="{DB76D97E-9FB9-4B0C-BE31-75A388AD210F}">
            <xm:f>Report_DCF!$B$4="M USD"</xm:f>
            <x14:dxf>
              <numFmt numFmtId="189" formatCode="#,##0,,_);\(#,##0,,\);&quot; - &quot;;@_)"/>
            </x14:dxf>
          </x14:cfRule>
          <xm:sqref>H9</xm:sqref>
        </x14:conditionalFormatting>
        <x14:conditionalFormatting xmlns:xm="http://schemas.microsoft.com/office/excel/2006/main">
          <x14:cfRule type="expression" priority="884" stopIfTrue="1" id="{6E8B9E1B-C6A9-4F11-8549-3A40E8BAFBD7}">
            <xm:f>Report_DCF!$B$4="M USD"</xm:f>
            <x14:dxf>
              <numFmt numFmtId="189" formatCode="#,##0,,_);\(#,##0,,\);&quot; - &quot;;@_)"/>
            </x14:dxf>
          </x14:cfRule>
          <xm:sqref>I9</xm:sqref>
        </x14:conditionalFormatting>
        <x14:conditionalFormatting xmlns:xm="http://schemas.microsoft.com/office/excel/2006/main">
          <x14:cfRule type="expression" priority="883" stopIfTrue="1" id="{51A9E264-5F59-48D2-B338-E3910497019C}">
            <xm:f>Report_DCF!$B$4="M USD"</xm:f>
            <x14:dxf>
              <numFmt numFmtId="189" formatCode="#,##0,,_);\(#,##0,,\);&quot; - &quot;;@_)"/>
            </x14:dxf>
          </x14:cfRule>
          <xm:sqref>J9</xm:sqref>
        </x14:conditionalFormatting>
        <x14:conditionalFormatting xmlns:xm="http://schemas.microsoft.com/office/excel/2006/main">
          <x14:cfRule type="expression" priority="882" stopIfTrue="1" id="{89599B2E-44F3-4DFD-B914-59D347E480E0}">
            <xm:f>Report_DCF!$B$4="M USD"</xm:f>
            <x14:dxf>
              <numFmt numFmtId="189" formatCode="#,##0,,_);\(#,##0,,\);&quot; - &quot;;@_)"/>
            </x14:dxf>
          </x14:cfRule>
          <xm:sqref>K9</xm:sqref>
        </x14:conditionalFormatting>
        <x14:conditionalFormatting xmlns:xm="http://schemas.microsoft.com/office/excel/2006/main">
          <x14:cfRule type="expression" priority="881" stopIfTrue="1" id="{6F8081F1-1E7D-4191-A7A7-180F8DC138AF}">
            <xm:f>Report_DCF!$B$4="M USD"</xm:f>
            <x14:dxf>
              <numFmt numFmtId="189" formatCode="#,##0,,_);\(#,##0,,\);&quot; - &quot;;@_)"/>
            </x14:dxf>
          </x14:cfRule>
          <xm:sqref>L9</xm:sqref>
        </x14:conditionalFormatting>
        <x14:conditionalFormatting xmlns:xm="http://schemas.microsoft.com/office/excel/2006/main">
          <x14:cfRule type="expression" priority="880" stopIfTrue="1" id="{D53CBD5E-A9D8-4D48-B538-039EE9E0DAFC}">
            <xm:f>Report_DCF!$B$4="M USD"</xm:f>
            <x14:dxf>
              <numFmt numFmtId="189" formatCode="#,##0,,_);\(#,##0,,\);&quot; - &quot;;@_)"/>
            </x14:dxf>
          </x14:cfRule>
          <xm:sqref>M9</xm:sqref>
        </x14:conditionalFormatting>
        <x14:conditionalFormatting xmlns:xm="http://schemas.microsoft.com/office/excel/2006/main">
          <x14:cfRule type="expression" priority="879" stopIfTrue="1" id="{68B55247-7F42-413B-A681-EC2C828CA4D9}">
            <xm:f>Report_DCF!$B$4="M USD"</xm:f>
            <x14:dxf>
              <numFmt numFmtId="189" formatCode="#,##0,,_);\(#,##0,,\);&quot; - &quot;;@_)"/>
            </x14:dxf>
          </x14:cfRule>
          <xm:sqref>A11</xm:sqref>
        </x14:conditionalFormatting>
        <x14:conditionalFormatting xmlns:xm="http://schemas.microsoft.com/office/excel/2006/main">
          <x14:cfRule type="expression" priority="878" stopIfTrue="1" id="{8CE2A708-0D41-4BFB-9503-C8F4C6F052CF}">
            <xm:f>Report_DCF!$B$4="M USD"</xm:f>
            <x14:dxf>
              <numFmt numFmtId="189" formatCode="#,##0,,_);\(#,##0,,\);&quot; - &quot;;@_)"/>
            </x14:dxf>
          </x14:cfRule>
          <xm:sqref>B11</xm:sqref>
        </x14:conditionalFormatting>
        <x14:conditionalFormatting xmlns:xm="http://schemas.microsoft.com/office/excel/2006/main">
          <x14:cfRule type="expression" priority="877" stopIfTrue="1" id="{58DF9CEA-0F02-47BA-A8FB-6B7DDCA5D6A9}">
            <xm:f>Report_DCF!$B$4="M USD"</xm:f>
            <x14:dxf>
              <numFmt numFmtId="189" formatCode="#,##0,,_);\(#,##0,,\);&quot; - &quot;;@_)"/>
            </x14:dxf>
          </x14:cfRule>
          <xm:sqref>C11</xm:sqref>
        </x14:conditionalFormatting>
        <x14:conditionalFormatting xmlns:xm="http://schemas.microsoft.com/office/excel/2006/main">
          <x14:cfRule type="expression" priority="876" stopIfTrue="1" id="{E6EE3FBD-C880-402A-B402-168F3F59C42B}">
            <xm:f>Report_DCF!$B$4="M USD"</xm:f>
            <x14:dxf>
              <numFmt numFmtId="189" formatCode="#,##0,,_);\(#,##0,,\);&quot; - &quot;;@_)"/>
            </x14:dxf>
          </x14:cfRule>
          <xm:sqref>D11</xm:sqref>
        </x14:conditionalFormatting>
        <x14:conditionalFormatting xmlns:xm="http://schemas.microsoft.com/office/excel/2006/main">
          <x14:cfRule type="expression" priority="875" stopIfTrue="1" id="{16EE844A-5A4E-450F-9491-14D7C25C7987}">
            <xm:f>Report_DCF!$B$4="M USD"</xm:f>
            <x14:dxf>
              <numFmt numFmtId="189" formatCode="#,##0,,_);\(#,##0,,\);&quot; - &quot;;@_)"/>
            </x14:dxf>
          </x14:cfRule>
          <xm:sqref>E11</xm:sqref>
        </x14:conditionalFormatting>
        <x14:conditionalFormatting xmlns:xm="http://schemas.microsoft.com/office/excel/2006/main">
          <x14:cfRule type="expression" priority="874" stopIfTrue="1" id="{114F1373-1067-4531-8E6B-CEF96914390B}">
            <xm:f>Report_DCF!$B$4="M USD"</xm:f>
            <x14:dxf>
              <numFmt numFmtId="189" formatCode="#,##0,,_);\(#,##0,,\);&quot; - &quot;;@_)"/>
            </x14:dxf>
          </x14:cfRule>
          <xm:sqref>F11</xm:sqref>
        </x14:conditionalFormatting>
        <x14:conditionalFormatting xmlns:xm="http://schemas.microsoft.com/office/excel/2006/main">
          <x14:cfRule type="expression" priority="873" stopIfTrue="1" id="{9E7DF5A1-5C38-49B6-944D-C78B2E26F2F8}">
            <xm:f>Report_DCF!$B$4="M USD"</xm:f>
            <x14:dxf>
              <numFmt numFmtId="189" formatCode="#,##0,,_);\(#,##0,,\);&quot; - &quot;;@_)"/>
            </x14:dxf>
          </x14:cfRule>
          <xm:sqref>G11</xm:sqref>
        </x14:conditionalFormatting>
        <x14:conditionalFormatting xmlns:xm="http://schemas.microsoft.com/office/excel/2006/main">
          <x14:cfRule type="expression" priority="872" stopIfTrue="1" id="{879CF514-5804-4087-A123-AD3FC06995E0}">
            <xm:f>Report_DCF!$B$4="M USD"</xm:f>
            <x14:dxf>
              <numFmt numFmtId="189" formatCode="#,##0,,_);\(#,##0,,\);&quot; - &quot;;@_)"/>
            </x14:dxf>
          </x14:cfRule>
          <xm:sqref>H11</xm:sqref>
        </x14:conditionalFormatting>
        <x14:conditionalFormatting xmlns:xm="http://schemas.microsoft.com/office/excel/2006/main">
          <x14:cfRule type="expression" priority="871" stopIfTrue="1" id="{BB5F86A4-14FE-4DDF-BE23-8C75DF21E374}">
            <xm:f>Report_DCF!$B$4="M USD"</xm:f>
            <x14:dxf>
              <numFmt numFmtId="189" formatCode="#,##0,,_);\(#,##0,,\);&quot; - &quot;;@_)"/>
            </x14:dxf>
          </x14:cfRule>
          <xm:sqref>I11</xm:sqref>
        </x14:conditionalFormatting>
        <x14:conditionalFormatting xmlns:xm="http://schemas.microsoft.com/office/excel/2006/main">
          <x14:cfRule type="expression" priority="870" stopIfTrue="1" id="{854350E2-CD55-4F82-8679-A1CBB980B266}">
            <xm:f>Report_DCF!$B$4="M USD"</xm:f>
            <x14:dxf>
              <numFmt numFmtId="189" formatCode="#,##0,,_);\(#,##0,,\);&quot; - &quot;;@_)"/>
            </x14:dxf>
          </x14:cfRule>
          <xm:sqref>J11</xm:sqref>
        </x14:conditionalFormatting>
        <x14:conditionalFormatting xmlns:xm="http://schemas.microsoft.com/office/excel/2006/main">
          <x14:cfRule type="expression" priority="869" stopIfTrue="1" id="{D9C9AC22-D0C6-4BB4-A9B3-C981A973EE8F}">
            <xm:f>Report_DCF!$B$4="M USD"</xm:f>
            <x14:dxf>
              <numFmt numFmtId="189" formatCode="#,##0,,_);\(#,##0,,\);&quot; - &quot;;@_)"/>
            </x14:dxf>
          </x14:cfRule>
          <xm:sqref>K11</xm:sqref>
        </x14:conditionalFormatting>
        <x14:conditionalFormatting xmlns:xm="http://schemas.microsoft.com/office/excel/2006/main">
          <x14:cfRule type="expression" priority="868" stopIfTrue="1" id="{74355934-2D03-4BC1-89BD-A452874DE339}">
            <xm:f>Report_DCF!$B$4="M USD"</xm:f>
            <x14:dxf>
              <numFmt numFmtId="189" formatCode="#,##0,,_);\(#,##0,,\);&quot; - &quot;;@_)"/>
            </x14:dxf>
          </x14:cfRule>
          <xm:sqref>L11</xm:sqref>
        </x14:conditionalFormatting>
        <x14:conditionalFormatting xmlns:xm="http://schemas.microsoft.com/office/excel/2006/main">
          <x14:cfRule type="expression" priority="867" stopIfTrue="1" id="{140F429B-50B6-44FA-9186-31D15F78632C}">
            <xm:f>Report_DCF!$B$4="M USD"</xm:f>
            <x14:dxf>
              <numFmt numFmtId="189" formatCode="#,##0,,_);\(#,##0,,\);&quot; - &quot;;@_)"/>
            </x14:dxf>
          </x14:cfRule>
          <xm:sqref>M11</xm:sqref>
        </x14:conditionalFormatting>
        <x14:conditionalFormatting xmlns:xm="http://schemas.microsoft.com/office/excel/2006/main">
          <x14:cfRule type="expression" priority="866" stopIfTrue="1" id="{D2110ABD-4D00-4CC2-B145-316C8F846AEC}">
            <xm:f>Report_DCF!$B$4="M USD"</xm:f>
            <x14:dxf>
              <numFmt numFmtId="189" formatCode="#,##0,,_);\(#,##0,,\);&quot; - &quot;;@_)"/>
            </x14:dxf>
          </x14:cfRule>
          <xm:sqref>A13</xm:sqref>
        </x14:conditionalFormatting>
        <x14:conditionalFormatting xmlns:xm="http://schemas.microsoft.com/office/excel/2006/main">
          <x14:cfRule type="expression" priority="865" stopIfTrue="1" id="{5E5F4343-D885-4FFA-9491-6A40E0877FBA}">
            <xm:f>Report_DCF!$B$4="M USD"</xm:f>
            <x14:dxf>
              <numFmt numFmtId="189" formatCode="#,##0,,_);\(#,##0,,\);&quot; - &quot;;@_)"/>
            </x14:dxf>
          </x14:cfRule>
          <xm:sqref>B13</xm:sqref>
        </x14:conditionalFormatting>
        <x14:conditionalFormatting xmlns:xm="http://schemas.microsoft.com/office/excel/2006/main">
          <x14:cfRule type="expression" priority="864" stopIfTrue="1" id="{9861130F-6C59-415A-979A-336059FA1D8D}">
            <xm:f>Report_DCF!$B$4="M USD"</xm:f>
            <x14:dxf>
              <numFmt numFmtId="189" formatCode="#,##0,,_);\(#,##0,,\);&quot; - &quot;;@_)"/>
            </x14:dxf>
          </x14:cfRule>
          <xm:sqref>C13</xm:sqref>
        </x14:conditionalFormatting>
        <x14:conditionalFormatting xmlns:xm="http://schemas.microsoft.com/office/excel/2006/main">
          <x14:cfRule type="expression" priority="863" stopIfTrue="1" id="{9836963D-AA26-4046-BE17-645FB1108ADC}">
            <xm:f>Report_DCF!$B$4="M USD"</xm:f>
            <x14:dxf>
              <numFmt numFmtId="189" formatCode="#,##0,,_);\(#,##0,,\);&quot; - &quot;;@_)"/>
            </x14:dxf>
          </x14:cfRule>
          <xm:sqref>D13</xm:sqref>
        </x14:conditionalFormatting>
        <x14:conditionalFormatting xmlns:xm="http://schemas.microsoft.com/office/excel/2006/main">
          <x14:cfRule type="expression" priority="862" stopIfTrue="1" id="{961724AE-AB9F-48FF-B302-D487F161C30C}">
            <xm:f>Report_DCF!$B$4="M USD"</xm:f>
            <x14:dxf>
              <numFmt numFmtId="189" formatCode="#,##0,,_);\(#,##0,,\);&quot; - &quot;;@_)"/>
            </x14:dxf>
          </x14:cfRule>
          <xm:sqref>E13</xm:sqref>
        </x14:conditionalFormatting>
        <x14:conditionalFormatting xmlns:xm="http://schemas.microsoft.com/office/excel/2006/main">
          <x14:cfRule type="expression" priority="861" stopIfTrue="1" id="{50FFA0C8-13FD-49BC-8CD0-3CD2D1BFFCB4}">
            <xm:f>Report_DCF!$B$4="M USD"</xm:f>
            <x14:dxf>
              <numFmt numFmtId="189" formatCode="#,##0,,_);\(#,##0,,\);&quot; - &quot;;@_)"/>
            </x14:dxf>
          </x14:cfRule>
          <xm:sqref>F13</xm:sqref>
        </x14:conditionalFormatting>
        <x14:conditionalFormatting xmlns:xm="http://schemas.microsoft.com/office/excel/2006/main">
          <x14:cfRule type="expression" priority="860" stopIfTrue="1" id="{46AE40B5-850F-434B-97AA-8BBBC38386FA}">
            <xm:f>Report_DCF!$B$4="M USD"</xm:f>
            <x14:dxf>
              <numFmt numFmtId="189" formatCode="#,##0,,_);\(#,##0,,\);&quot; - &quot;;@_)"/>
            </x14:dxf>
          </x14:cfRule>
          <xm:sqref>G13</xm:sqref>
        </x14:conditionalFormatting>
        <x14:conditionalFormatting xmlns:xm="http://schemas.microsoft.com/office/excel/2006/main">
          <x14:cfRule type="expression" priority="859" stopIfTrue="1" id="{36D899BB-6F38-4DFE-BBC7-18506E697263}">
            <xm:f>Report_DCF!$B$4="M USD"</xm:f>
            <x14:dxf>
              <numFmt numFmtId="189" formatCode="#,##0,,_);\(#,##0,,\);&quot; - &quot;;@_)"/>
            </x14:dxf>
          </x14:cfRule>
          <xm:sqref>H13</xm:sqref>
        </x14:conditionalFormatting>
        <x14:conditionalFormatting xmlns:xm="http://schemas.microsoft.com/office/excel/2006/main">
          <x14:cfRule type="expression" priority="858" stopIfTrue="1" id="{2970D53B-595E-4077-BA96-46B96EC74676}">
            <xm:f>Report_DCF!$B$4="M USD"</xm:f>
            <x14:dxf>
              <numFmt numFmtId="189" formatCode="#,##0,,_);\(#,##0,,\);&quot; - &quot;;@_)"/>
            </x14:dxf>
          </x14:cfRule>
          <xm:sqref>I13</xm:sqref>
        </x14:conditionalFormatting>
        <x14:conditionalFormatting xmlns:xm="http://schemas.microsoft.com/office/excel/2006/main">
          <x14:cfRule type="expression" priority="857" stopIfTrue="1" id="{DEFD9E73-6A07-4CDB-B2E4-DA58CB987A33}">
            <xm:f>Report_DCF!$B$4="M USD"</xm:f>
            <x14:dxf>
              <numFmt numFmtId="189" formatCode="#,##0,,_);\(#,##0,,\);&quot; - &quot;;@_)"/>
            </x14:dxf>
          </x14:cfRule>
          <xm:sqref>J13</xm:sqref>
        </x14:conditionalFormatting>
        <x14:conditionalFormatting xmlns:xm="http://schemas.microsoft.com/office/excel/2006/main">
          <x14:cfRule type="expression" priority="856" stopIfTrue="1" id="{603C0AAA-A05D-48F1-BC62-EF7B584779F1}">
            <xm:f>Report_DCF!$B$4="M USD"</xm:f>
            <x14:dxf>
              <numFmt numFmtId="189" formatCode="#,##0,,_);\(#,##0,,\);&quot; - &quot;;@_)"/>
            </x14:dxf>
          </x14:cfRule>
          <xm:sqref>K13</xm:sqref>
        </x14:conditionalFormatting>
        <x14:conditionalFormatting xmlns:xm="http://schemas.microsoft.com/office/excel/2006/main">
          <x14:cfRule type="expression" priority="855" stopIfTrue="1" id="{2698F01B-CB68-40AA-84E1-752D1F470FC8}">
            <xm:f>Report_DCF!$B$4="M USD"</xm:f>
            <x14:dxf>
              <numFmt numFmtId="189" formatCode="#,##0,,_);\(#,##0,,\);&quot; - &quot;;@_)"/>
            </x14:dxf>
          </x14:cfRule>
          <xm:sqref>L13</xm:sqref>
        </x14:conditionalFormatting>
        <x14:conditionalFormatting xmlns:xm="http://schemas.microsoft.com/office/excel/2006/main">
          <x14:cfRule type="expression" priority="854" stopIfTrue="1" id="{5E5EEB93-CD32-42BD-BF94-9A1F90EA101F}">
            <xm:f>Report_DCF!$B$4="M USD"</xm:f>
            <x14:dxf>
              <numFmt numFmtId="189" formatCode="#,##0,,_);\(#,##0,,\);&quot; - &quot;;@_)"/>
            </x14:dxf>
          </x14:cfRule>
          <xm:sqref>M13</xm:sqref>
        </x14:conditionalFormatting>
        <x14:conditionalFormatting xmlns:xm="http://schemas.microsoft.com/office/excel/2006/main">
          <x14:cfRule type="expression" priority="853" stopIfTrue="1" id="{C6DBC8B6-D2BC-4BAF-B076-2A23C54123A9}">
            <xm:f>Report_DCF!$B$4="M USD"</xm:f>
            <x14:dxf>
              <numFmt numFmtId="189" formatCode="#,##0,,_);\(#,##0,,\);&quot; - &quot;;@_)"/>
            </x14:dxf>
          </x14:cfRule>
          <xm:sqref>A15</xm:sqref>
        </x14:conditionalFormatting>
        <x14:conditionalFormatting xmlns:xm="http://schemas.microsoft.com/office/excel/2006/main">
          <x14:cfRule type="expression" priority="852" stopIfTrue="1" id="{08BF9D8C-DDD4-4815-9172-FBA1ABB5F957}">
            <xm:f>Report_DCF!$B$4="M USD"</xm:f>
            <x14:dxf>
              <numFmt numFmtId="189" formatCode="#,##0,,_);\(#,##0,,\);&quot; - &quot;;@_)"/>
            </x14:dxf>
          </x14:cfRule>
          <xm:sqref>B15</xm:sqref>
        </x14:conditionalFormatting>
        <x14:conditionalFormatting xmlns:xm="http://schemas.microsoft.com/office/excel/2006/main">
          <x14:cfRule type="expression" priority="851" stopIfTrue="1" id="{48F0EFD1-46B0-40CE-957B-6BB68F22740A}">
            <xm:f>Report_DCF!$B$4="M USD"</xm:f>
            <x14:dxf>
              <numFmt numFmtId="189" formatCode="#,##0,,_);\(#,##0,,\);&quot; - &quot;;@_)"/>
            </x14:dxf>
          </x14:cfRule>
          <xm:sqref>C15</xm:sqref>
        </x14:conditionalFormatting>
        <x14:conditionalFormatting xmlns:xm="http://schemas.microsoft.com/office/excel/2006/main">
          <x14:cfRule type="expression" priority="850" stopIfTrue="1" id="{5C7B950A-A6B4-4434-A7A3-EDCB0D93D592}">
            <xm:f>Report_DCF!$B$4="M USD"</xm:f>
            <x14:dxf>
              <numFmt numFmtId="189" formatCode="#,##0,,_);\(#,##0,,\);&quot; - &quot;;@_)"/>
            </x14:dxf>
          </x14:cfRule>
          <xm:sqref>D15</xm:sqref>
        </x14:conditionalFormatting>
        <x14:conditionalFormatting xmlns:xm="http://schemas.microsoft.com/office/excel/2006/main">
          <x14:cfRule type="expression" priority="849" stopIfTrue="1" id="{33571F29-BB4F-4306-8C87-30EC757FBB07}">
            <xm:f>Report_DCF!$B$4="M USD"</xm:f>
            <x14:dxf>
              <numFmt numFmtId="189" formatCode="#,##0,,_);\(#,##0,,\);&quot; - &quot;;@_)"/>
            </x14:dxf>
          </x14:cfRule>
          <xm:sqref>E15</xm:sqref>
        </x14:conditionalFormatting>
        <x14:conditionalFormatting xmlns:xm="http://schemas.microsoft.com/office/excel/2006/main">
          <x14:cfRule type="expression" priority="848" stopIfTrue="1" id="{D8EF45C2-DD38-40AA-804B-E38BD16CECD1}">
            <xm:f>Report_DCF!$B$4="M USD"</xm:f>
            <x14:dxf>
              <numFmt numFmtId="189" formatCode="#,##0,,_);\(#,##0,,\);&quot; - &quot;;@_)"/>
            </x14:dxf>
          </x14:cfRule>
          <xm:sqref>F15</xm:sqref>
        </x14:conditionalFormatting>
        <x14:conditionalFormatting xmlns:xm="http://schemas.microsoft.com/office/excel/2006/main">
          <x14:cfRule type="expression" priority="847" stopIfTrue="1" id="{E5B3793D-EEFB-4865-B1DC-79237AF69731}">
            <xm:f>Report_DCF!$B$4="M USD"</xm:f>
            <x14:dxf>
              <numFmt numFmtId="189" formatCode="#,##0,,_);\(#,##0,,\);&quot; - &quot;;@_)"/>
            </x14:dxf>
          </x14:cfRule>
          <xm:sqref>G15</xm:sqref>
        </x14:conditionalFormatting>
        <x14:conditionalFormatting xmlns:xm="http://schemas.microsoft.com/office/excel/2006/main">
          <x14:cfRule type="expression" priority="846" stopIfTrue="1" id="{1AF5FB59-B5F0-4DE9-8E20-86DD17DEDE96}">
            <xm:f>Report_DCF!$B$4="M USD"</xm:f>
            <x14:dxf>
              <numFmt numFmtId="189" formatCode="#,##0,,_);\(#,##0,,\);&quot; - &quot;;@_)"/>
            </x14:dxf>
          </x14:cfRule>
          <xm:sqref>H15</xm:sqref>
        </x14:conditionalFormatting>
        <x14:conditionalFormatting xmlns:xm="http://schemas.microsoft.com/office/excel/2006/main">
          <x14:cfRule type="expression" priority="845" stopIfTrue="1" id="{94DF71D0-FCF4-4E9C-A4CE-239F1BE8E8EB}">
            <xm:f>Report_DCF!$B$4="M USD"</xm:f>
            <x14:dxf>
              <numFmt numFmtId="189" formatCode="#,##0,,_);\(#,##0,,\);&quot; - &quot;;@_)"/>
            </x14:dxf>
          </x14:cfRule>
          <xm:sqref>I15</xm:sqref>
        </x14:conditionalFormatting>
        <x14:conditionalFormatting xmlns:xm="http://schemas.microsoft.com/office/excel/2006/main">
          <x14:cfRule type="expression" priority="844" stopIfTrue="1" id="{8A0AA988-F23A-45FC-BF5F-4F5B09110E61}">
            <xm:f>Report_DCF!$B$4="M USD"</xm:f>
            <x14:dxf>
              <numFmt numFmtId="189" formatCode="#,##0,,_);\(#,##0,,\);&quot; - &quot;;@_)"/>
            </x14:dxf>
          </x14:cfRule>
          <xm:sqref>J15</xm:sqref>
        </x14:conditionalFormatting>
        <x14:conditionalFormatting xmlns:xm="http://schemas.microsoft.com/office/excel/2006/main">
          <x14:cfRule type="expression" priority="843" stopIfTrue="1" id="{F5EECE20-AA99-4BE2-986A-C89EE8C36547}">
            <xm:f>Report_DCF!$B$4="M USD"</xm:f>
            <x14:dxf>
              <numFmt numFmtId="189" formatCode="#,##0,,_);\(#,##0,,\);&quot; - &quot;;@_)"/>
            </x14:dxf>
          </x14:cfRule>
          <xm:sqref>K15</xm:sqref>
        </x14:conditionalFormatting>
        <x14:conditionalFormatting xmlns:xm="http://schemas.microsoft.com/office/excel/2006/main">
          <x14:cfRule type="expression" priority="842" stopIfTrue="1" id="{6E86002C-6C28-438F-90EE-42978BAF4CE0}">
            <xm:f>Report_DCF!$B$4="M USD"</xm:f>
            <x14:dxf>
              <numFmt numFmtId="189" formatCode="#,##0,,_);\(#,##0,,\);&quot; - &quot;;@_)"/>
            </x14:dxf>
          </x14:cfRule>
          <xm:sqref>L15</xm:sqref>
        </x14:conditionalFormatting>
        <x14:conditionalFormatting xmlns:xm="http://schemas.microsoft.com/office/excel/2006/main">
          <x14:cfRule type="expression" priority="841" stopIfTrue="1" id="{7EE7AD2C-8FB4-4728-89CA-27E0EFA8381E}">
            <xm:f>Report_DCF!$B$4="M USD"</xm:f>
            <x14:dxf>
              <numFmt numFmtId="189" formatCode="#,##0,,_);\(#,##0,,\);&quot; - &quot;;@_)"/>
            </x14:dxf>
          </x14:cfRule>
          <xm:sqref>M15</xm:sqref>
        </x14:conditionalFormatting>
        <x14:conditionalFormatting xmlns:xm="http://schemas.microsoft.com/office/excel/2006/main">
          <x14:cfRule type="expression" priority="840" stopIfTrue="1" id="{A79041C2-3E9B-4465-9DE4-52AD68036FBA}">
            <xm:f>Report_DCF!$B$4="M USD"</xm:f>
            <x14:dxf>
              <numFmt numFmtId="189" formatCode="#,##0,,_);\(#,##0,,\);&quot; - &quot;;@_)"/>
            </x14:dxf>
          </x14:cfRule>
          <xm:sqref>F19</xm:sqref>
        </x14:conditionalFormatting>
        <x14:conditionalFormatting xmlns:xm="http://schemas.microsoft.com/office/excel/2006/main">
          <x14:cfRule type="expression" priority="839" stopIfTrue="1" id="{6243E1B4-09B2-4D2F-B712-F29F6A352C46}">
            <xm:f>Report_DCF!$B$4="M USD"</xm:f>
            <x14:dxf>
              <numFmt numFmtId="189" formatCode="#,##0,,_);\(#,##0,,\);&quot; - &quot;;@_)"/>
            </x14:dxf>
          </x14:cfRule>
          <xm:sqref>G19</xm:sqref>
        </x14:conditionalFormatting>
        <x14:conditionalFormatting xmlns:xm="http://schemas.microsoft.com/office/excel/2006/main">
          <x14:cfRule type="expression" priority="838" stopIfTrue="1" id="{ECD1510B-1876-477A-BB8E-37349F05B6E7}">
            <xm:f>Report_DCF!$B$4="M USD"</xm:f>
            <x14:dxf>
              <numFmt numFmtId="189" formatCode="#,##0,,_);\(#,##0,,\);&quot; - &quot;;@_)"/>
            </x14:dxf>
          </x14:cfRule>
          <xm:sqref>H19</xm:sqref>
        </x14:conditionalFormatting>
        <x14:conditionalFormatting xmlns:xm="http://schemas.microsoft.com/office/excel/2006/main">
          <x14:cfRule type="expression" priority="837" stopIfTrue="1" id="{22077592-FD99-4496-948F-461324233D09}">
            <xm:f>Report_DCF!$B$4="M USD"</xm:f>
            <x14:dxf>
              <numFmt numFmtId="189" formatCode="#,##0,,_);\(#,##0,,\);&quot; - &quot;;@_)"/>
            </x14:dxf>
          </x14:cfRule>
          <xm:sqref>I19</xm:sqref>
        </x14:conditionalFormatting>
        <x14:conditionalFormatting xmlns:xm="http://schemas.microsoft.com/office/excel/2006/main">
          <x14:cfRule type="expression" priority="836" stopIfTrue="1" id="{BE77EB71-3843-4C99-9FF9-216A96056377}">
            <xm:f>Report_DCF!$B$4="M USD"</xm:f>
            <x14:dxf>
              <numFmt numFmtId="189" formatCode="#,##0,,_);\(#,##0,,\);&quot; - &quot;;@_)"/>
            </x14:dxf>
          </x14:cfRule>
          <xm:sqref>J19</xm:sqref>
        </x14:conditionalFormatting>
        <x14:conditionalFormatting xmlns:xm="http://schemas.microsoft.com/office/excel/2006/main">
          <x14:cfRule type="expression" priority="835" stopIfTrue="1" id="{2EB10CA3-498B-475F-BE01-DACBA495B63B}">
            <xm:f>Report_DCF!$B$4="M USD"</xm:f>
            <x14:dxf>
              <numFmt numFmtId="189" formatCode="#,##0,,_);\(#,##0,,\);&quot; - &quot;;@_)"/>
            </x14:dxf>
          </x14:cfRule>
          <xm:sqref>K19</xm:sqref>
        </x14:conditionalFormatting>
        <x14:conditionalFormatting xmlns:xm="http://schemas.microsoft.com/office/excel/2006/main">
          <x14:cfRule type="expression" priority="834" stopIfTrue="1" id="{4994A624-09C3-4F91-BA07-04B763E0E342}">
            <xm:f>Report_DCF!$B$4="M USD"</xm:f>
            <x14:dxf>
              <numFmt numFmtId="189" formatCode="#,##0,,_);\(#,##0,,\);&quot; - &quot;;@_)"/>
            </x14:dxf>
          </x14:cfRule>
          <xm:sqref>L19</xm:sqref>
        </x14:conditionalFormatting>
        <x14:conditionalFormatting xmlns:xm="http://schemas.microsoft.com/office/excel/2006/main">
          <x14:cfRule type="expression" priority="833" stopIfTrue="1" id="{D0B2017C-A53C-42C9-8AFF-F4482384B701}">
            <xm:f>Report_DCF!$B$4="M USD"</xm:f>
            <x14:dxf>
              <numFmt numFmtId="189" formatCode="#,##0,,_);\(#,##0,,\);&quot; - &quot;;@_)"/>
            </x14:dxf>
          </x14:cfRule>
          <xm:sqref>M19</xm:sqref>
        </x14:conditionalFormatting>
        <x14:conditionalFormatting xmlns:xm="http://schemas.microsoft.com/office/excel/2006/main">
          <x14:cfRule type="expression" priority="832" stopIfTrue="1" id="{26ACEE70-6F8E-4874-A8C6-6ACA0089AEC9}">
            <xm:f>Report_DCF!$B$4="M USD"</xm:f>
            <x14:dxf>
              <numFmt numFmtId="189" formatCode="#,##0,,_);\(#,##0,,\);&quot; - &quot;;@_)"/>
            </x14:dxf>
          </x14:cfRule>
          <xm:sqref>N19</xm:sqref>
        </x14:conditionalFormatting>
        <x14:conditionalFormatting xmlns:xm="http://schemas.microsoft.com/office/excel/2006/main">
          <x14:cfRule type="expression" priority="831" stopIfTrue="1" id="{65D17FB5-9382-4EB7-942D-9F6F12142E28}">
            <xm:f>Report_DCF!$B$4="M USD"</xm:f>
            <x14:dxf>
              <numFmt numFmtId="189" formatCode="#,##0,,_);\(#,##0,,\);&quot; - &quot;;@_)"/>
            </x14:dxf>
          </x14:cfRule>
          <xm:sqref>O19</xm:sqref>
        </x14:conditionalFormatting>
        <x14:conditionalFormatting xmlns:xm="http://schemas.microsoft.com/office/excel/2006/main">
          <x14:cfRule type="expression" priority="830" stopIfTrue="1" id="{6F65DA89-7569-4E74-829D-1118EFDB12E9}">
            <xm:f>Report_DCF!$B$4="M USD"</xm:f>
            <x14:dxf>
              <numFmt numFmtId="189" formatCode="#,##0,,_);\(#,##0,,\);&quot; - &quot;;@_)"/>
            </x14:dxf>
          </x14:cfRule>
          <xm:sqref>F20</xm:sqref>
        </x14:conditionalFormatting>
        <x14:conditionalFormatting xmlns:xm="http://schemas.microsoft.com/office/excel/2006/main">
          <x14:cfRule type="expression" priority="829" stopIfTrue="1" id="{28A8EF3F-BE25-4C24-8A4B-6B17EE86E8D0}">
            <xm:f>Report_DCF!$B$4="M USD"</xm:f>
            <x14:dxf>
              <numFmt numFmtId="189" formatCode="#,##0,,_);\(#,##0,,\);&quot; - &quot;;@_)"/>
            </x14:dxf>
          </x14:cfRule>
          <xm:sqref>G20</xm:sqref>
        </x14:conditionalFormatting>
        <x14:conditionalFormatting xmlns:xm="http://schemas.microsoft.com/office/excel/2006/main">
          <x14:cfRule type="expression" priority="828" stopIfTrue="1" id="{153E4192-3053-4466-AE1F-786FCEF4CA4E}">
            <xm:f>Report_DCF!$B$4="M USD"</xm:f>
            <x14:dxf>
              <numFmt numFmtId="189" formatCode="#,##0,,_);\(#,##0,,\);&quot; - &quot;;@_)"/>
            </x14:dxf>
          </x14:cfRule>
          <xm:sqref>H20</xm:sqref>
        </x14:conditionalFormatting>
        <x14:conditionalFormatting xmlns:xm="http://schemas.microsoft.com/office/excel/2006/main">
          <x14:cfRule type="expression" priority="827" stopIfTrue="1" id="{CD4BB0E4-DBF2-4571-B66E-AFCE3CB37FCB}">
            <xm:f>Report_DCF!$B$4="M USD"</xm:f>
            <x14:dxf>
              <numFmt numFmtId="189" formatCode="#,##0,,_);\(#,##0,,\);&quot; - &quot;;@_)"/>
            </x14:dxf>
          </x14:cfRule>
          <xm:sqref>I20</xm:sqref>
        </x14:conditionalFormatting>
        <x14:conditionalFormatting xmlns:xm="http://schemas.microsoft.com/office/excel/2006/main">
          <x14:cfRule type="expression" priority="826" stopIfTrue="1" id="{1C964C14-BEFB-4E87-8C80-72038BFC6717}">
            <xm:f>Report_DCF!$B$4="M USD"</xm:f>
            <x14:dxf>
              <numFmt numFmtId="189" formatCode="#,##0,,_);\(#,##0,,\);&quot; - &quot;;@_)"/>
            </x14:dxf>
          </x14:cfRule>
          <xm:sqref>J20</xm:sqref>
        </x14:conditionalFormatting>
        <x14:conditionalFormatting xmlns:xm="http://schemas.microsoft.com/office/excel/2006/main">
          <x14:cfRule type="expression" priority="825" stopIfTrue="1" id="{3F3BF39B-8841-45A5-AC23-90D8D51B4178}">
            <xm:f>Report_DCF!$B$4="M USD"</xm:f>
            <x14:dxf>
              <numFmt numFmtId="189" formatCode="#,##0,,_);\(#,##0,,\);&quot; - &quot;;@_)"/>
            </x14:dxf>
          </x14:cfRule>
          <xm:sqref>K20</xm:sqref>
        </x14:conditionalFormatting>
        <x14:conditionalFormatting xmlns:xm="http://schemas.microsoft.com/office/excel/2006/main">
          <x14:cfRule type="expression" priority="824" stopIfTrue="1" id="{840D4633-83BE-40BC-889A-8AC701D667D4}">
            <xm:f>Report_DCF!$B$4="M USD"</xm:f>
            <x14:dxf>
              <numFmt numFmtId="189" formatCode="#,##0,,_);\(#,##0,,\);&quot; - &quot;;@_)"/>
            </x14:dxf>
          </x14:cfRule>
          <xm:sqref>L20</xm:sqref>
        </x14:conditionalFormatting>
        <x14:conditionalFormatting xmlns:xm="http://schemas.microsoft.com/office/excel/2006/main">
          <x14:cfRule type="expression" priority="823" stopIfTrue="1" id="{D9B6519C-AF15-4D45-9522-1AA6A53FC4CC}">
            <xm:f>Report_DCF!$B$4="M USD"</xm:f>
            <x14:dxf>
              <numFmt numFmtId="189" formatCode="#,##0,,_);\(#,##0,,\);&quot; - &quot;;@_)"/>
            </x14:dxf>
          </x14:cfRule>
          <xm:sqref>M20</xm:sqref>
        </x14:conditionalFormatting>
        <x14:conditionalFormatting xmlns:xm="http://schemas.microsoft.com/office/excel/2006/main">
          <x14:cfRule type="expression" priority="822" stopIfTrue="1" id="{FE08E398-0EBA-4CEA-B247-E99177B73C08}">
            <xm:f>Report_DCF!$B$4="M USD"</xm:f>
            <x14:dxf>
              <numFmt numFmtId="189" formatCode="#,##0,,_);\(#,##0,,\);&quot; - &quot;;@_)"/>
            </x14:dxf>
          </x14:cfRule>
          <xm:sqref>N20</xm:sqref>
        </x14:conditionalFormatting>
        <x14:conditionalFormatting xmlns:xm="http://schemas.microsoft.com/office/excel/2006/main">
          <x14:cfRule type="expression" priority="821" stopIfTrue="1" id="{28CBB876-E684-4D70-BC09-4A16D56461C3}">
            <xm:f>Report_DCF!$B$4="M USD"</xm:f>
            <x14:dxf>
              <numFmt numFmtId="189" formatCode="#,##0,,_);\(#,##0,,\);&quot; - &quot;;@_)"/>
            </x14:dxf>
          </x14:cfRule>
          <xm:sqref>O20</xm:sqref>
        </x14:conditionalFormatting>
        <x14:conditionalFormatting xmlns:xm="http://schemas.microsoft.com/office/excel/2006/main">
          <x14:cfRule type="expression" priority="820" stopIfTrue="1" id="{0B3595C6-D6FB-4962-B0B8-13937191F0B3}">
            <xm:f>Report_DCF!$B$4="M USD"</xm:f>
            <x14:dxf>
              <numFmt numFmtId="189" formatCode="#,##0,,_);\(#,##0,,\);&quot; - &quot;;@_)"/>
            </x14:dxf>
          </x14:cfRule>
          <xm:sqref>F21</xm:sqref>
        </x14:conditionalFormatting>
        <x14:conditionalFormatting xmlns:xm="http://schemas.microsoft.com/office/excel/2006/main">
          <x14:cfRule type="expression" priority="819" stopIfTrue="1" id="{0A9D3199-AF48-4F6A-8685-B0D1F007D208}">
            <xm:f>Report_DCF!$B$4="M USD"</xm:f>
            <x14:dxf>
              <numFmt numFmtId="189" formatCode="#,##0,,_);\(#,##0,,\);&quot; - &quot;;@_)"/>
            </x14:dxf>
          </x14:cfRule>
          <xm:sqref>G21</xm:sqref>
        </x14:conditionalFormatting>
        <x14:conditionalFormatting xmlns:xm="http://schemas.microsoft.com/office/excel/2006/main">
          <x14:cfRule type="expression" priority="818" stopIfTrue="1" id="{725D511D-C74E-4332-BBE9-1F85F4622B21}">
            <xm:f>Report_DCF!$B$4="M USD"</xm:f>
            <x14:dxf>
              <numFmt numFmtId="189" formatCode="#,##0,,_);\(#,##0,,\);&quot; - &quot;;@_)"/>
            </x14:dxf>
          </x14:cfRule>
          <xm:sqref>H21</xm:sqref>
        </x14:conditionalFormatting>
        <x14:conditionalFormatting xmlns:xm="http://schemas.microsoft.com/office/excel/2006/main">
          <x14:cfRule type="expression" priority="817" stopIfTrue="1" id="{3F9C21E4-7A0A-40B7-8D3A-D9259EBDA6CA}">
            <xm:f>Report_DCF!$B$4="M USD"</xm:f>
            <x14:dxf>
              <numFmt numFmtId="189" formatCode="#,##0,,_);\(#,##0,,\);&quot; - &quot;;@_)"/>
            </x14:dxf>
          </x14:cfRule>
          <xm:sqref>I21</xm:sqref>
        </x14:conditionalFormatting>
        <x14:conditionalFormatting xmlns:xm="http://schemas.microsoft.com/office/excel/2006/main">
          <x14:cfRule type="expression" priority="816" stopIfTrue="1" id="{AEBB1199-4F33-4821-B7B4-F2DD71029E46}">
            <xm:f>Report_DCF!$B$4="M USD"</xm:f>
            <x14:dxf>
              <numFmt numFmtId="189" formatCode="#,##0,,_);\(#,##0,,\);&quot; - &quot;;@_)"/>
            </x14:dxf>
          </x14:cfRule>
          <xm:sqref>J21</xm:sqref>
        </x14:conditionalFormatting>
        <x14:conditionalFormatting xmlns:xm="http://schemas.microsoft.com/office/excel/2006/main">
          <x14:cfRule type="expression" priority="815" stopIfTrue="1" id="{AF9AFD43-DEB7-470A-8C50-020B7AD32004}">
            <xm:f>Report_DCF!$B$4="M USD"</xm:f>
            <x14:dxf>
              <numFmt numFmtId="189" formatCode="#,##0,,_);\(#,##0,,\);&quot; - &quot;;@_)"/>
            </x14:dxf>
          </x14:cfRule>
          <xm:sqref>K21</xm:sqref>
        </x14:conditionalFormatting>
        <x14:conditionalFormatting xmlns:xm="http://schemas.microsoft.com/office/excel/2006/main">
          <x14:cfRule type="expression" priority="814" stopIfTrue="1" id="{E7135191-7C37-4E74-B440-9565AF5F2E92}">
            <xm:f>Report_DCF!$B$4="M USD"</xm:f>
            <x14:dxf>
              <numFmt numFmtId="189" formatCode="#,##0,,_);\(#,##0,,\);&quot; - &quot;;@_)"/>
            </x14:dxf>
          </x14:cfRule>
          <xm:sqref>L21</xm:sqref>
        </x14:conditionalFormatting>
        <x14:conditionalFormatting xmlns:xm="http://schemas.microsoft.com/office/excel/2006/main">
          <x14:cfRule type="expression" priority="813" stopIfTrue="1" id="{63AC462E-0134-4DC1-AEE3-B9858D24FA87}">
            <xm:f>Report_DCF!$B$4="M USD"</xm:f>
            <x14:dxf>
              <numFmt numFmtId="189" formatCode="#,##0,,_);\(#,##0,,\);&quot; - &quot;;@_)"/>
            </x14:dxf>
          </x14:cfRule>
          <xm:sqref>M21</xm:sqref>
        </x14:conditionalFormatting>
        <x14:conditionalFormatting xmlns:xm="http://schemas.microsoft.com/office/excel/2006/main">
          <x14:cfRule type="expression" priority="812" stopIfTrue="1" id="{AFEA80E3-8915-4ED2-8EBE-BD864ADB3BA5}">
            <xm:f>Report_DCF!$B$4="M USD"</xm:f>
            <x14:dxf>
              <numFmt numFmtId="189" formatCode="#,##0,,_);\(#,##0,,\);&quot; - &quot;;@_)"/>
            </x14:dxf>
          </x14:cfRule>
          <xm:sqref>N21</xm:sqref>
        </x14:conditionalFormatting>
        <x14:conditionalFormatting xmlns:xm="http://schemas.microsoft.com/office/excel/2006/main">
          <x14:cfRule type="expression" priority="811" stopIfTrue="1" id="{E9945D6B-D325-44FC-B4E2-074242EEC6B8}">
            <xm:f>Report_DCF!$B$4="M USD"</xm:f>
            <x14:dxf>
              <numFmt numFmtId="189" formatCode="#,##0,,_);\(#,##0,,\);&quot; - &quot;;@_)"/>
            </x14:dxf>
          </x14:cfRule>
          <xm:sqref>O21</xm:sqref>
        </x14:conditionalFormatting>
        <x14:conditionalFormatting xmlns:xm="http://schemas.microsoft.com/office/excel/2006/main">
          <x14:cfRule type="expression" priority="810" stopIfTrue="1" id="{D2DB635D-47E3-4E17-8DE3-9328BF2EB8FD}">
            <xm:f>Report_DCF!$B$4="M USD"</xm:f>
            <x14:dxf>
              <numFmt numFmtId="189" formatCode="#,##0,,_);\(#,##0,,\);&quot; - &quot;;@_)"/>
            </x14:dxf>
          </x14:cfRule>
          <xm:sqref>F22</xm:sqref>
        </x14:conditionalFormatting>
        <x14:conditionalFormatting xmlns:xm="http://schemas.microsoft.com/office/excel/2006/main">
          <x14:cfRule type="expression" priority="809" stopIfTrue="1" id="{08EB0A60-5DD5-45C9-935D-2440207E7DA0}">
            <xm:f>Report_DCF!$B$4="M USD"</xm:f>
            <x14:dxf>
              <numFmt numFmtId="189" formatCode="#,##0,,_);\(#,##0,,\);&quot; - &quot;;@_)"/>
            </x14:dxf>
          </x14:cfRule>
          <xm:sqref>G22</xm:sqref>
        </x14:conditionalFormatting>
        <x14:conditionalFormatting xmlns:xm="http://schemas.microsoft.com/office/excel/2006/main">
          <x14:cfRule type="expression" priority="808" stopIfTrue="1" id="{72436BE2-3EFA-4D0F-BC8E-FFD5AC503F34}">
            <xm:f>Report_DCF!$B$4="M USD"</xm:f>
            <x14:dxf>
              <numFmt numFmtId="189" formatCode="#,##0,,_);\(#,##0,,\);&quot; - &quot;;@_)"/>
            </x14:dxf>
          </x14:cfRule>
          <xm:sqref>H22</xm:sqref>
        </x14:conditionalFormatting>
        <x14:conditionalFormatting xmlns:xm="http://schemas.microsoft.com/office/excel/2006/main">
          <x14:cfRule type="expression" priority="807" stopIfTrue="1" id="{9288D7F3-AE67-460C-8758-4B734A5FBAA5}">
            <xm:f>Report_DCF!$B$4="M USD"</xm:f>
            <x14:dxf>
              <numFmt numFmtId="189" formatCode="#,##0,,_);\(#,##0,,\);&quot; - &quot;;@_)"/>
            </x14:dxf>
          </x14:cfRule>
          <xm:sqref>I22</xm:sqref>
        </x14:conditionalFormatting>
        <x14:conditionalFormatting xmlns:xm="http://schemas.microsoft.com/office/excel/2006/main">
          <x14:cfRule type="expression" priority="806" stopIfTrue="1" id="{DF25AFA2-725E-4745-AE6A-4AFB034509D2}">
            <xm:f>Report_DCF!$B$4="M USD"</xm:f>
            <x14:dxf>
              <numFmt numFmtId="189" formatCode="#,##0,,_);\(#,##0,,\);&quot; - &quot;;@_)"/>
            </x14:dxf>
          </x14:cfRule>
          <xm:sqref>J22</xm:sqref>
        </x14:conditionalFormatting>
        <x14:conditionalFormatting xmlns:xm="http://schemas.microsoft.com/office/excel/2006/main">
          <x14:cfRule type="expression" priority="805" stopIfTrue="1" id="{8A56E5EA-A42E-41CE-B7D3-9F4D8BBB5E68}">
            <xm:f>Report_DCF!$B$4="M USD"</xm:f>
            <x14:dxf>
              <numFmt numFmtId="189" formatCode="#,##0,,_);\(#,##0,,\);&quot; - &quot;;@_)"/>
            </x14:dxf>
          </x14:cfRule>
          <xm:sqref>K22</xm:sqref>
        </x14:conditionalFormatting>
        <x14:conditionalFormatting xmlns:xm="http://schemas.microsoft.com/office/excel/2006/main">
          <x14:cfRule type="expression" priority="804" stopIfTrue="1" id="{3EF6A482-28C9-4500-8847-C6151B4B89F3}">
            <xm:f>Report_DCF!$B$4="M USD"</xm:f>
            <x14:dxf>
              <numFmt numFmtId="189" formatCode="#,##0,,_);\(#,##0,,\);&quot; - &quot;;@_)"/>
            </x14:dxf>
          </x14:cfRule>
          <xm:sqref>L22</xm:sqref>
        </x14:conditionalFormatting>
        <x14:conditionalFormatting xmlns:xm="http://schemas.microsoft.com/office/excel/2006/main">
          <x14:cfRule type="expression" priority="803" stopIfTrue="1" id="{81DD3E76-AA30-4C44-A105-61EE2D680341}">
            <xm:f>Report_DCF!$B$4="M USD"</xm:f>
            <x14:dxf>
              <numFmt numFmtId="189" formatCode="#,##0,,_);\(#,##0,,\);&quot; - &quot;;@_)"/>
            </x14:dxf>
          </x14:cfRule>
          <xm:sqref>M22</xm:sqref>
        </x14:conditionalFormatting>
        <x14:conditionalFormatting xmlns:xm="http://schemas.microsoft.com/office/excel/2006/main">
          <x14:cfRule type="expression" priority="802" stopIfTrue="1" id="{8F2D5DE4-2129-4DA2-9EB2-C14A6876088E}">
            <xm:f>Report_DCF!$B$4="M USD"</xm:f>
            <x14:dxf>
              <numFmt numFmtId="189" formatCode="#,##0,,_);\(#,##0,,\);&quot; - &quot;;@_)"/>
            </x14:dxf>
          </x14:cfRule>
          <xm:sqref>N22</xm:sqref>
        </x14:conditionalFormatting>
        <x14:conditionalFormatting xmlns:xm="http://schemas.microsoft.com/office/excel/2006/main">
          <x14:cfRule type="expression" priority="801" stopIfTrue="1" id="{E36A5886-6981-4FDE-A1F1-CCF24C0CB1D8}">
            <xm:f>Report_DCF!$B$4="M USD"</xm:f>
            <x14:dxf>
              <numFmt numFmtId="189" formatCode="#,##0,,_);\(#,##0,,\);&quot; - &quot;;@_)"/>
            </x14:dxf>
          </x14:cfRule>
          <xm:sqref>O22</xm:sqref>
        </x14:conditionalFormatting>
        <x14:conditionalFormatting xmlns:xm="http://schemas.microsoft.com/office/excel/2006/main">
          <x14:cfRule type="expression" priority="800" stopIfTrue="1" id="{FD2F4F67-A722-412B-B408-3BA6C2F39185}">
            <xm:f>Report_DCF!$B$4="M USD"</xm:f>
            <x14:dxf>
              <numFmt numFmtId="189" formatCode="#,##0,,_);\(#,##0,,\);&quot; - &quot;;@_)"/>
            </x14:dxf>
          </x14:cfRule>
          <xm:sqref>F23</xm:sqref>
        </x14:conditionalFormatting>
        <x14:conditionalFormatting xmlns:xm="http://schemas.microsoft.com/office/excel/2006/main">
          <x14:cfRule type="expression" priority="799" stopIfTrue="1" id="{265201EC-2312-443F-8A04-A46E2BDA03C9}">
            <xm:f>Report_DCF!$B$4="M USD"</xm:f>
            <x14:dxf>
              <numFmt numFmtId="189" formatCode="#,##0,,_);\(#,##0,,\);&quot; - &quot;;@_)"/>
            </x14:dxf>
          </x14:cfRule>
          <xm:sqref>G23</xm:sqref>
        </x14:conditionalFormatting>
        <x14:conditionalFormatting xmlns:xm="http://schemas.microsoft.com/office/excel/2006/main">
          <x14:cfRule type="expression" priority="798" stopIfTrue="1" id="{833F4DA5-3CCC-465B-8930-6590A945F2A3}">
            <xm:f>Report_DCF!$B$4="M USD"</xm:f>
            <x14:dxf>
              <numFmt numFmtId="189" formatCode="#,##0,,_);\(#,##0,,\);&quot; - &quot;;@_)"/>
            </x14:dxf>
          </x14:cfRule>
          <xm:sqref>H23</xm:sqref>
        </x14:conditionalFormatting>
        <x14:conditionalFormatting xmlns:xm="http://schemas.microsoft.com/office/excel/2006/main">
          <x14:cfRule type="expression" priority="797" stopIfTrue="1" id="{1E0EE043-1219-45D3-9CF7-0D1F874FB765}">
            <xm:f>Report_DCF!$B$4="M USD"</xm:f>
            <x14:dxf>
              <numFmt numFmtId="189" formatCode="#,##0,,_);\(#,##0,,\);&quot; - &quot;;@_)"/>
            </x14:dxf>
          </x14:cfRule>
          <xm:sqref>I23</xm:sqref>
        </x14:conditionalFormatting>
        <x14:conditionalFormatting xmlns:xm="http://schemas.microsoft.com/office/excel/2006/main">
          <x14:cfRule type="expression" priority="796" stopIfTrue="1" id="{5176819E-D9B5-42C1-989F-73AF8552263D}">
            <xm:f>Report_DCF!$B$4="M USD"</xm:f>
            <x14:dxf>
              <numFmt numFmtId="189" formatCode="#,##0,,_);\(#,##0,,\);&quot; - &quot;;@_)"/>
            </x14:dxf>
          </x14:cfRule>
          <xm:sqref>J23</xm:sqref>
        </x14:conditionalFormatting>
        <x14:conditionalFormatting xmlns:xm="http://schemas.microsoft.com/office/excel/2006/main">
          <x14:cfRule type="expression" priority="795" stopIfTrue="1" id="{81F9941E-07A9-43C3-8E3C-A68542BA7C88}">
            <xm:f>Report_DCF!$B$4="M USD"</xm:f>
            <x14:dxf>
              <numFmt numFmtId="189" formatCode="#,##0,,_);\(#,##0,,\);&quot; - &quot;;@_)"/>
            </x14:dxf>
          </x14:cfRule>
          <xm:sqref>K23</xm:sqref>
        </x14:conditionalFormatting>
        <x14:conditionalFormatting xmlns:xm="http://schemas.microsoft.com/office/excel/2006/main">
          <x14:cfRule type="expression" priority="794" stopIfTrue="1" id="{30B3D463-56DB-4D06-A196-52AEC45BED61}">
            <xm:f>Report_DCF!$B$4="M USD"</xm:f>
            <x14:dxf>
              <numFmt numFmtId="189" formatCode="#,##0,,_);\(#,##0,,\);&quot; - &quot;;@_)"/>
            </x14:dxf>
          </x14:cfRule>
          <xm:sqref>L23</xm:sqref>
        </x14:conditionalFormatting>
        <x14:conditionalFormatting xmlns:xm="http://schemas.microsoft.com/office/excel/2006/main">
          <x14:cfRule type="expression" priority="793" stopIfTrue="1" id="{1495542B-62DF-451F-A9CB-DF7366CE938D}">
            <xm:f>Report_DCF!$B$4="M USD"</xm:f>
            <x14:dxf>
              <numFmt numFmtId="189" formatCode="#,##0,,_);\(#,##0,,\);&quot; - &quot;;@_)"/>
            </x14:dxf>
          </x14:cfRule>
          <xm:sqref>M23</xm:sqref>
        </x14:conditionalFormatting>
        <x14:conditionalFormatting xmlns:xm="http://schemas.microsoft.com/office/excel/2006/main">
          <x14:cfRule type="expression" priority="792" stopIfTrue="1" id="{5A774A11-101D-4F58-B640-8B8DBBFC125E}">
            <xm:f>Report_DCF!$B$4="M USD"</xm:f>
            <x14:dxf>
              <numFmt numFmtId="189" formatCode="#,##0,,_);\(#,##0,,\);&quot; - &quot;;@_)"/>
            </x14:dxf>
          </x14:cfRule>
          <xm:sqref>N23</xm:sqref>
        </x14:conditionalFormatting>
        <x14:conditionalFormatting xmlns:xm="http://schemas.microsoft.com/office/excel/2006/main">
          <x14:cfRule type="expression" priority="791" stopIfTrue="1" id="{6064CA0A-1B07-4472-B330-E52B271945A7}">
            <xm:f>Report_DCF!$B$4="M USD"</xm:f>
            <x14:dxf>
              <numFmt numFmtId="189" formatCode="#,##0,,_);\(#,##0,,\);&quot; - &quot;;@_)"/>
            </x14:dxf>
          </x14:cfRule>
          <xm:sqref>O23</xm:sqref>
        </x14:conditionalFormatting>
        <x14:conditionalFormatting xmlns:xm="http://schemas.microsoft.com/office/excel/2006/main">
          <x14:cfRule type="expression" priority="790" stopIfTrue="1" id="{29981632-4FD1-49B4-ACD6-3CF0ED762B5F}">
            <xm:f>Report_DCF!$B$4="M USD"</xm:f>
            <x14:dxf>
              <numFmt numFmtId="189" formatCode="#,##0,,_);\(#,##0,,\);&quot; - &quot;;@_)"/>
            </x14:dxf>
          </x14:cfRule>
          <xm:sqref>F24</xm:sqref>
        </x14:conditionalFormatting>
        <x14:conditionalFormatting xmlns:xm="http://schemas.microsoft.com/office/excel/2006/main">
          <x14:cfRule type="expression" priority="789" stopIfTrue="1" id="{5D4D8155-7D0D-4E21-851C-184946424A3F}">
            <xm:f>Report_DCF!$B$4="M USD"</xm:f>
            <x14:dxf>
              <numFmt numFmtId="189" formatCode="#,##0,,_);\(#,##0,,\);&quot; - &quot;;@_)"/>
            </x14:dxf>
          </x14:cfRule>
          <xm:sqref>G24</xm:sqref>
        </x14:conditionalFormatting>
        <x14:conditionalFormatting xmlns:xm="http://schemas.microsoft.com/office/excel/2006/main">
          <x14:cfRule type="expression" priority="788" stopIfTrue="1" id="{10B197D4-AFC9-4664-A86B-D7B8D2C3F542}">
            <xm:f>Report_DCF!$B$4="M USD"</xm:f>
            <x14:dxf>
              <numFmt numFmtId="189" formatCode="#,##0,,_);\(#,##0,,\);&quot; - &quot;;@_)"/>
            </x14:dxf>
          </x14:cfRule>
          <xm:sqref>H24</xm:sqref>
        </x14:conditionalFormatting>
        <x14:conditionalFormatting xmlns:xm="http://schemas.microsoft.com/office/excel/2006/main">
          <x14:cfRule type="expression" priority="787" stopIfTrue="1" id="{9EC18DEC-E7AA-47AE-911C-E10735552BBC}">
            <xm:f>Report_DCF!$B$4="M USD"</xm:f>
            <x14:dxf>
              <numFmt numFmtId="189" formatCode="#,##0,,_);\(#,##0,,\);&quot; - &quot;;@_)"/>
            </x14:dxf>
          </x14:cfRule>
          <xm:sqref>I24</xm:sqref>
        </x14:conditionalFormatting>
        <x14:conditionalFormatting xmlns:xm="http://schemas.microsoft.com/office/excel/2006/main">
          <x14:cfRule type="expression" priority="786" stopIfTrue="1" id="{9AB8ECAA-03A4-47B0-A1E1-515BB27486CF}">
            <xm:f>Report_DCF!$B$4="M USD"</xm:f>
            <x14:dxf>
              <numFmt numFmtId="189" formatCode="#,##0,,_);\(#,##0,,\);&quot; - &quot;;@_)"/>
            </x14:dxf>
          </x14:cfRule>
          <xm:sqref>J24</xm:sqref>
        </x14:conditionalFormatting>
        <x14:conditionalFormatting xmlns:xm="http://schemas.microsoft.com/office/excel/2006/main">
          <x14:cfRule type="expression" priority="785" stopIfTrue="1" id="{B8001183-6A4B-4538-8750-5883C29647A9}">
            <xm:f>Report_DCF!$B$4="M USD"</xm:f>
            <x14:dxf>
              <numFmt numFmtId="189" formatCode="#,##0,,_);\(#,##0,,\);&quot; - &quot;;@_)"/>
            </x14:dxf>
          </x14:cfRule>
          <xm:sqref>K24</xm:sqref>
        </x14:conditionalFormatting>
        <x14:conditionalFormatting xmlns:xm="http://schemas.microsoft.com/office/excel/2006/main">
          <x14:cfRule type="expression" priority="784" stopIfTrue="1" id="{7733D07D-A24E-454B-A117-52389AC6219A}">
            <xm:f>Report_DCF!$B$4="M USD"</xm:f>
            <x14:dxf>
              <numFmt numFmtId="189" formatCode="#,##0,,_);\(#,##0,,\);&quot; - &quot;;@_)"/>
            </x14:dxf>
          </x14:cfRule>
          <xm:sqref>L24</xm:sqref>
        </x14:conditionalFormatting>
        <x14:conditionalFormatting xmlns:xm="http://schemas.microsoft.com/office/excel/2006/main">
          <x14:cfRule type="expression" priority="783" stopIfTrue="1" id="{B3CA3DE4-5DE6-47D0-92AD-D7D38D23C400}">
            <xm:f>Report_DCF!$B$4="M USD"</xm:f>
            <x14:dxf>
              <numFmt numFmtId="189" formatCode="#,##0,,_);\(#,##0,,\);&quot; - &quot;;@_)"/>
            </x14:dxf>
          </x14:cfRule>
          <xm:sqref>M24</xm:sqref>
        </x14:conditionalFormatting>
        <x14:conditionalFormatting xmlns:xm="http://schemas.microsoft.com/office/excel/2006/main">
          <x14:cfRule type="expression" priority="782" stopIfTrue="1" id="{824083C7-B936-431D-BF71-787D34579F11}">
            <xm:f>Report_DCF!$B$4="M USD"</xm:f>
            <x14:dxf>
              <numFmt numFmtId="189" formatCode="#,##0,,_);\(#,##0,,\);&quot; - &quot;;@_)"/>
            </x14:dxf>
          </x14:cfRule>
          <xm:sqref>N24</xm:sqref>
        </x14:conditionalFormatting>
        <x14:conditionalFormatting xmlns:xm="http://schemas.microsoft.com/office/excel/2006/main">
          <x14:cfRule type="expression" priority="781" stopIfTrue="1" id="{957A9B48-90A8-4D4A-95C8-9A1CD830E730}">
            <xm:f>Report_DCF!$B$4="M USD"</xm:f>
            <x14:dxf>
              <numFmt numFmtId="189" formatCode="#,##0,,_);\(#,##0,,\);&quot; - &quot;;@_)"/>
            </x14:dxf>
          </x14:cfRule>
          <xm:sqref>O24</xm:sqref>
        </x14:conditionalFormatting>
        <x14:conditionalFormatting xmlns:xm="http://schemas.microsoft.com/office/excel/2006/main">
          <x14:cfRule type="expression" priority="780" stopIfTrue="1" id="{7A65BB59-93C1-4496-9279-7E0A1E926E30}">
            <xm:f>Report_DCF!$B$4="M USD"</xm:f>
            <x14:dxf>
              <numFmt numFmtId="189" formatCode="#,##0,,_);\(#,##0,,\);&quot; - &quot;;@_)"/>
            </x14:dxf>
          </x14:cfRule>
          <xm:sqref>F25</xm:sqref>
        </x14:conditionalFormatting>
        <x14:conditionalFormatting xmlns:xm="http://schemas.microsoft.com/office/excel/2006/main">
          <x14:cfRule type="expression" priority="779" stopIfTrue="1" id="{CF8CC4B4-15F2-4E9A-8D38-4946CAB787AA}">
            <xm:f>Report_DCF!$B$4="M USD"</xm:f>
            <x14:dxf>
              <numFmt numFmtId="189" formatCode="#,##0,,_);\(#,##0,,\);&quot; - &quot;;@_)"/>
            </x14:dxf>
          </x14:cfRule>
          <xm:sqref>G25</xm:sqref>
        </x14:conditionalFormatting>
        <x14:conditionalFormatting xmlns:xm="http://schemas.microsoft.com/office/excel/2006/main">
          <x14:cfRule type="expression" priority="778" stopIfTrue="1" id="{1E7BCFE0-0F47-4274-8C6A-137FCA2E7F32}">
            <xm:f>Report_DCF!$B$4="M USD"</xm:f>
            <x14:dxf>
              <numFmt numFmtId="189" formatCode="#,##0,,_);\(#,##0,,\);&quot; - &quot;;@_)"/>
            </x14:dxf>
          </x14:cfRule>
          <xm:sqref>H25</xm:sqref>
        </x14:conditionalFormatting>
        <x14:conditionalFormatting xmlns:xm="http://schemas.microsoft.com/office/excel/2006/main">
          <x14:cfRule type="expression" priority="777" stopIfTrue="1" id="{60C1361E-047D-4541-B1C0-0F16717B1F96}">
            <xm:f>Report_DCF!$B$4="M USD"</xm:f>
            <x14:dxf>
              <numFmt numFmtId="189" formatCode="#,##0,,_);\(#,##0,,\);&quot; - &quot;;@_)"/>
            </x14:dxf>
          </x14:cfRule>
          <xm:sqref>I25</xm:sqref>
        </x14:conditionalFormatting>
        <x14:conditionalFormatting xmlns:xm="http://schemas.microsoft.com/office/excel/2006/main">
          <x14:cfRule type="expression" priority="776" stopIfTrue="1" id="{D6489A21-7B05-4D1C-A7F3-6AA8398EA482}">
            <xm:f>Report_DCF!$B$4="M USD"</xm:f>
            <x14:dxf>
              <numFmt numFmtId="189" formatCode="#,##0,,_);\(#,##0,,\);&quot; - &quot;;@_)"/>
            </x14:dxf>
          </x14:cfRule>
          <xm:sqref>J25</xm:sqref>
        </x14:conditionalFormatting>
        <x14:conditionalFormatting xmlns:xm="http://schemas.microsoft.com/office/excel/2006/main">
          <x14:cfRule type="expression" priority="775" stopIfTrue="1" id="{C7677F65-F194-4DB8-8C28-617B9C23F5E5}">
            <xm:f>Report_DCF!$B$4="M USD"</xm:f>
            <x14:dxf>
              <numFmt numFmtId="189" formatCode="#,##0,,_);\(#,##0,,\);&quot; - &quot;;@_)"/>
            </x14:dxf>
          </x14:cfRule>
          <xm:sqref>K25</xm:sqref>
        </x14:conditionalFormatting>
        <x14:conditionalFormatting xmlns:xm="http://schemas.microsoft.com/office/excel/2006/main">
          <x14:cfRule type="expression" priority="774" stopIfTrue="1" id="{63E51D2F-95B4-4696-A2D5-3A14BE37C50F}">
            <xm:f>Report_DCF!$B$4="M USD"</xm:f>
            <x14:dxf>
              <numFmt numFmtId="189" formatCode="#,##0,,_);\(#,##0,,\);&quot; - &quot;;@_)"/>
            </x14:dxf>
          </x14:cfRule>
          <xm:sqref>L25</xm:sqref>
        </x14:conditionalFormatting>
        <x14:conditionalFormatting xmlns:xm="http://schemas.microsoft.com/office/excel/2006/main">
          <x14:cfRule type="expression" priority="773" stopIfTrue="1" id="{20DE2885-EC93-454B-B044-A39FD1FC1371}">
            <xm:f>Report_DCF!$B$4="M USD"</xm:f>
            <x14:dxf>
              <numFmt numFmtId="189" formatCode="#,##0,,_);\(#,##0,,\);&quot; - &quot;;@_)"/>
            </x14:dxf>
          </x14:cfRule>
          <xm:sqref>M25</xm:sqref>
        </x14:conditionalFormatting>
        <x14:conditionalFormatting xmlns:xm="http://schemas.microsoft.com/office/excel/2006/main">
          <x14:cfRule type="expression" priority="772" stopIfTrue="1" id="{3B30B7F7-9291-4F00-8158-38B26A828A99}">
            <xm:f>Report_DCF!$B$4="M USD"</xm:f>
            <x14:dxf>
              <numFmt numFmtId="189" formatCode="#,##0,,_);\(#,##0,,\);&quot; - &quot;;@_)"/>
            </x14:dxf>
          </x14:cfRule>
          <xm:sqref>N25</xm:sqref>
        </x14:conditionalFormatting>
        <x14:conditionalFormatting xmlns:xm="http://schemas.microsoft.com/office/excel/2006/main">
          <x14:cfRule type="expression" priority="771" stopIfTrue="1" id="{133E73F5-7F43-426F-A816-0D24481FFD1B}">
            <xm:f>Report_DCF!$B$4="M USD"</xm:f>
            <x14:dxf>
              <numFmt numFmtId="189" formatCode="#,##0,,_);\(#,##0,,\);&quot; - &quot;;@_)"/>
            </x14:dxf>
          </x14:cfRule>
          <xm:sqref>O25</xm:sqref>
        </x14:conditionalFormatting>
        <x14:conditionalFormatting xmlns:xm="http://schemas.microsoft.com/office/excel/2006/main">
          <x14:cfRule type="expression" priority="770" stopIfTrue="1" id="{47A5FEA5-FC19-4452-A0F5-2BCC2BE16E49}">
            <xm:f>Report_DCF!$B$4="M USD"</xm:f>
            <x14:dxf>
              <numFmt numFmtId="189" formatCode="#,##0,,_);\(#,##0,,\);&quot; - &quot;;@_)"/>
            </x14:dxf>
          </x14:cfRule>
          <xm:sqref>F26</xm:sqref>
        </x14:conditionalFormatting>
        <x14:conditionalFormatting xmlns:xm="http://schemas.microsoft.com/office/excel/2006/main">
          <x14:cfRule type="expression" priority="769" stopIfTrue="1" id="{3509B0BE-3E3F-4093-9610-902E18F85726}">
            <xm:f>Report_DCF!$B$4="M USD"</xm:f>
            <x14:dxf>
              <numFmt numFmtId="189" formatCode="#,##0,,_);\(#,##0,,\);&quot; - &quot;;@_)"/>
            </x14:dxf>
          </x14:cfRule>
          <xm:sqref>G26</xm:sqref>
        </x14:conditionalFormatting>
        <x14:conditionalFormatting xmlns:xm="http://schemas.microsoft.com/office/excel/2006/main">
          <x14:cfRule type="expression" priority="768" stopIfTrue="1" id="{ECD693F8-913C-4FB5-A8D3-6B0DFB5F3C00}">
            <xm:f>Report_DCF!$B$4="M USD"</xm:f>
            <x14:dxf>
              <numFmt numFmtId="189" formatCode="#,##0,,_);\(#,##0,,\);&quot; - &quot;;@_)"/>
            </x14:dxf>
          </x14:cfRule>
          <xm:sqref>H26</xm:sqref>
        </x14:conditionalFormatting>
        <x14:conditionalFormatting xmlns:xm="http://schemas.microsoft.com/office/excel/2006/main">
          <x14:cfRule type="expression" priority="767" stopIfTrue="1" id="{D7E7C1C6-1B86-4657-81C9-B8A001DF24EE}">
            <xm:f>Report_DCF!$B$4="M USD"</xm:f>
            <x14:dxf>
              <numFmt numFmtId="189" formatCode="#,##0,,_);\(#,##0,,\);&quot; - &quot;;@_)"/>
            </x14:dxf>
          </x14:cfRule>
          <xm:sqref>I26</xm:sqref>
        </x14:conditionalFormatting>
        <x14:conditionalFormatting xmlns:xm="http://schemas.microsoft.com/office/excel/2006/main">
          <x14:cfRule type="expression" priority="766" stopIfTrue="1" id="{54FAAF25-3ABB-4461-B0F2-A465A3C4646F}">
            <xm:f>Report_DCF!$B$4="M USD"</xm:f>
            <x14:dxf>
              <numFmt numFmtId="189" formatCode="#,##0,,_);\(#,##0,,\);&quot; - &quot;;@_)"/>
            </x14:dxf>
          </x14:cfRule>
          <xm:sqref>J26</xm:sqref>
        </x14:conditionalFormatting>
        <x14:conditionalFormatting xmlns:xm="http://schemas.microsoft.com/office/excel/2006/main">
          <x14:cfRule type="expression" priority="765" stopIfTrue="1" id="{FFFC32F1-7C51-49C3-AF76-F05B1246C91B}">
            <xm:f>Report_DCF!$B$4="M USD"</xm:f>
            <x14:dxf>
              <numFmt numFmtId="189" formatCode="#,##0,,_);\(#,##0,,\);&quot; - &quot;;@_)"/>
            </x14:dxf>
          </x14:cfRule>
          <xm:sqref>K26</xm:sqref>
        </x14:conditionalFormatting>
        <x14:conditionalFormatting xmlns:xm="http://schemas.microsoft.com/office/excel/2006/main">
          <x14:cfRule type="expression" priority="764" stopIfTrue="1" id="{BC3B7589-CFD6-4353-80EE-92258FD5EB83}">
            <xm:f>Report_DCF!$B$4="M USD"</xm:f>
            <x14:dxf>
              <numFmt numFmtId="189" formatCode="#,##0,,_);\(#,##0,,\);&quot; - &quot;;@_)"/>
            </x14:dxf>
          </x14:cfRule>
          <xm:sqref>L26</xm:sqref>
        </x14:conditionalFormatting>
        <x14:conditionalFormatting xmlns:xm="http://schemas.microsoft.com/office/excel/2006/main">
          <x14:cfRule type="expression" priority="763" stopIfTrue="1" id="{99589DEB-7C78-400D-831A-0153FA197428}">
            <xm:f>Report_DCF!$B$4="M USD"</xm:f>
            <x14:dxf>
              <numFmt numFmtId="189" formatCode="#,##0,,_);\(#,##0,,\);&quot; - &quot;;@_)"/>
            </x14:dxf>
          </x14:cfRule>
          <xm:sqref>M26</xm:sqref>
        </x14:conditionalFormatting>
        <x14:conditionalFormatting xmlns:xm="http://schemas.microsoft.com/office/excel/2006/main">
          <x14:cfRule type="expression" priority="762" stopIfTrue="1" id="{937948F0-A5BC-4B27-8A71-058A1E96CF3C}">
            <xm:f>Report_DCF!$B$4="M USD"</xm:f>
            <x14:dxf>
              <numFmt numFmtId="189" formatCode="#,##0,,_);\(#,##0,,\);&quot; - &quot;;@_)"/>
            </x14:dxf>
          </x14:cfRule>
          <xm:sqref>N26</xm:sqref>
        </x14:conditionalFormatting>
        <x14:conditionalFormatting xmlns:xm="http://schemas.microsoft.com/office/excel/2006/main">
          <x14:cfRule type="expression" priority="761" stopIfTrue="1" id="{12BDFEC8-BE37-4913-9110-8D34C8DDE3A1}">
            <xm:f>Report_DCF!$B$4="M USD"</xm:f>
            <x14:dxf>
              <numFmt numFmtId="189" formatCode="#,##0,,_);\(#,##0,,\);&quot; - &quot;;@_)"/>
            </x14:dxf>
          </x14:cfRule>
          <xm:sqref>O26</xm:sqref>
        </x14:conditionalFormatting>
        <x14:conditionalFormatting xmlns:xm="http://schemas.microsoft.com/office/excel/2006/main">
          <x14:cfRule type="expression" priority="760" stopIfTrue="1" id="{9DA43F9C-0740-4818-A6DE-4785E13F67E9}">
            <xm:f>Report_DCF!$B$4="M USD"</xm:f>
            <x14:dxf>
              <numFmt numFmtId="189" formatCode="#,##0,,_);\(#,##0,,\);&quot; - &quot;;@_)"/>
            </x14:dxf>
          </x14:cfRule>
          <xm:sqref>F27</xm:sqref>
        </x14:conditionalFormatting>
        <x14:conditionalFormatting xmlns:xm="http://schemas.microsoft.com/office/excel/2006/main">
          <x14:cfRule type="expression" priority="759" stopIfTrue="1" id="{D0CE9580-5235-4C1B-B360-39CF284FE4F6}">
            <xm:f>Report_DCF!$B$4="M USD"</xm:f>
            <x14:dxf>
              <numFmt numFmtId="189" formatCode="#,##0,,_);\(#,##0,,\);&quot; - &quot;;@_)"/>
            </x14:dxf>
          </x14:cfRule>
          <xm:sqref>G27</xm:sqref>
        </x14:conditionalFormatting>
        <x14:conditionalFormatting xmlns:xm="http://schemas.microsoft.com/office/excel/2006/main">
          <x14:cfRule type="expression" priority="758" stopIfTrue="1" id="{11575059-3F10-4F83-BDA3-23BB1FC38FB8}">
            <xm:f>Report_DCF!$B$4="M USD"</xm:f>
            <x14:dxf>
              <numFmt numFmtId="189" formatCode="#,##0,,_);\(#,##0,,\);&quot; - &quot;;@_)"/>
            </x14:dxf>
          </x14:cfRule>
          <xm:sqref>H27</xm:sqref>
        </x14:conditionalFormatting>
        <x14:conditionalFormatting xmlns:xm="http://schemas.microsoft.com/office/excel/2006/main">
          <x14:cfRule type="expression" priority="757" stopIfTrue="1" id="{4EFABCDA-7783-418C-BCCD-34E42DA0F621}">
            <xm:f>Report_DCF!$B$4="M USD"</xm:f>
            <x14:dxf>
              <numFmt numFmtId="189" formatCode="#,##0,,_);\(#,##0,,\);&quot; - &quot;;@_)"/>
            </x14:dxf>
          </x14:cfRule>
          <xm:sqref>I27</xm:sqref>
        </x14:conditionalFormatting>
        <x14:conditionalFormatting xmlns:xm="http://schemas.microsoft.com/office/excel/2006/main">
          <x14:cfRule type="expression" priority="756" stopIfTrue="1" id="{C4E66A28-0912-4111-824E-17788C676B07}">
            <xm:f>Report_DCF!$B$4="M USD"</xm:f>
            <x14:dxf>
              <numFmt numFmtId="189" formatCode="#,##0,,_);\(#,##0,,\);&quot; - &quot;;@_)"/>
            </x14:dxf>
          </x14:cfRule>
          <xm:sqref>J27</xm:sqref>
        </x14:conditionalFormatting>
        <x14:conditionalFormatting xmlns:xm="http://schemas.microsoft.com/office/excel/2006/main">
          <x14:cfRule type="expression" priority="755" stopIfTrue="1" id="{5ED3F7F3-296A-41D8-896C-991453F14AC4}">
            <xm:f>Report_DCF!$B$4="M USD"</xm:f>
            <x14:dxf>
              <numFmt numFmtId="189" formatCode="#,##0,,_);\(#,##0,,\);&quot; - &quot;;@_)"/>
            </x14:dxf>
          </x14:cfRule>
          <xm:sqref>K27</xm:sqref>
        </x14:conditionalFormatting>
        <x14:conditionalFormatting xmlns:xm="http://schemas.microsoft.com/office/excel/2006/main">
          <x14:cfRule type="expression" priority="754" stopIfTrue="1" id="{BCBA18A4-F42E-4752-BB03-ED7D6D745E12}">
            <xm:f>Report_DCF!$B$4="M USD"</xm:f>
            <x14:dxf>
              <numFmt numFmtId="189" formatCode="#,##0,,_);\(#,##0,,\);&quot; - &quot;;@_)"/>
            </x14:dxf>
          </x14:cfRule>
          <xm:sqref>L27</xm:sqref>
        </x14:conditionalFormatting>
        <x14:conditionalFormatting xmlns:xm="http://schemas.microsoft.com/office/excel/2006/main">
          <x14:cfRule type="expression" priority="753" stopIfTrue="1" id="{0AB5FD2C-4CD6-41D6-95AB-B0381ADB6D8D}">
            <xm:f>Report_DCF!$B$4="M USD"</xm:f>
            <x14:dxf>
              <numFmt numFmtId="189" formatCode="#,##0,,_);\(#,##0,,\);&quot; - &quot;;@_)"/>
            </x14:dxf>
          </x14:cfRule>
          <xm:sqref>M27</xm:sqref>
        </x14:conditionalFormatting>
        <x14:conditionalFormatting xmlns:xm="http://schemas.microsoft.com/office/excel/2006/main">
          <x14:cfRule type="expression" priority="752" stopIfTrue="1" id="{7887C005-D77D-417C-B095-993936CEBADE}">
            <xm:f>Report_DCF!$B$4="M USD"</xm:f>
            <x14:dxf>
              <numFmt numFmtId="189" formatCode="#,##0,,_);\(#,##0,,\);&quot; - &quot;;@_)"/>
            </x14:dxf>
          </x14:cfRule>
          <xm:sqref>N27</xm:sqref>
        </x14:conditionalFormatting>
        <x14:conditionalFormatting xmlns:xm="http://schemas.microsoft.com/office/excel/2006/main">
          <x14:cfRule type="expression" priority="751" stopIfTrue="1" id="{AF3066B2-671B-452E-BFA4-5B72CE9CCCBE}">
            <xm:f>Report_DCF!$B$4="M USD"</xm:f>
            <x14:dxf>
              <numFmt numFmtId="189" formatCode="#,##0,,_);\(#,##0,,\);&quot; - &quot;;@_)"/>
            </x14:dxf>
          </x14:cfRule>
          <xm:sqref>O27</xm:sqref>
        </x14:conditionalFormatting>
        <x14:conditionalFormatting xmlns:xm="http://schemas.microsoft.com/office/excel/2006/main">
          <x14:cfRule type="expression" priority="750" stopIfTrue="1" id="{4C202242-B899-47A8-83DF-0E87BA9AA658}">
            <xm:f>Report_DCF!$B$4="M USD"</xm:f>
            <x14:dxf>
              <numFmt numFmtId="189" formatCode="#,##0,,_);\(#,##0,,\);&quot; - &quot;;@_)"/>
            </x14:dxf>
          </x14:cfRule>
          <xm:sqref>A28</xm:sqref>
        </x14:conditionalFormatting>
        <x14:conditionalFormatting xmlns:xm="http://schemas.microsoft.com/office/excel/2006/main">
          <x14:cfRule type="expression" priority="749" stopIfTrue="1" id="{6559E268-81B5-436C-BCB3-B68C586DB94C}">
            <xm:f>Report_DCF!$B$4="M USD"</xm:f>
            <x14:dxf>
              <numFmt numFmtId="189" formatCode="#,##0,,_);\(#,##0,,\);&quot; - &quot;;@_)"/>
            </x14:dxf>
          </x14:cfRule>
          <xm:sqref>B28</xm:sqref>
        </x14:conditionalFormatting>
        <x14:conditionalFormatting xmlns:xm="http://schemas.microsoft.com/office/excel/2006/main">
          <x14:cfRule type="expression" priority="748" stopIfTrue="1" id="{27BAB5CE-E4AD-4B39-A302-8479444291BF}">
            <xm:f>Report_DCF!$B$4="M USD"</xm:f>
            <x14:dxf>
              <numFmt numFmtId="189" formatCode="#,##0,,_);\(#,##0,,\);&quot; - &quot;;@_)"/>
            </x14:dxf>
          </x14:cfRule>
          <xm:sqref>C28</xm:sqref>
        </x14:conditionalFormatting>
        <x14:conditionalFormatting xmlns:xm="http://schemas.microsoft.com/office/excel/2006/main">
          <x14:cfRule type="expression" priority="747" stopIfTrue="1" id="{22F3397F-84F7-4584-BD68-DC3A0D357755}">
            <xm:f>Report_DCF!$B$4="M USD"</xm:f>
            <x14:dxf>
              <numFmt numFmtId="189" formatCode="#,##0,,_);\(#,##0,,\);&quot; - &quot;;@_)"/>
            </x14:dxf>
          </x14:cfRule>
          <xm:sqref>D28</xm:sqref>
        </x14:conditionalFormatting>
        <x14:conditionalFormatting xmlns:xm="http://schemas.microsoft.com/office/excel/2006/main">
          <x14:cfRule type="expression" priority="746" stopIfTrue="1" id="{B97F18E5-6535-4007-A311-474E76BAF546}">
            <xm:f>Report_DCF!$B$4="M USD"</xm:f>
            <x14:dxf>
              <numFmt numFmtId="189" formatCode="#,##0,,_);\(#,##0,,\);&quot; - &quot;;@_)"/>
            </x14:dxf>
          </x14:cfRule>
          <xm:sqref>E28</xm:sqref>
        </x14:conditionalFormatting>
        <x14:conditionalFormatting xmlns:xm="http://schemas.microsoft.com/office/excel/2006/main">
          <x14:cfRule type="expression" priority="745" stopIfTrue="1" id="{F9510429-96F1-4EA6-A49C-ACF8EF0385AC}">
            <xm:f>Report_DCF!$B$4="M USD"</xm:f>
            <x14:dxf>
              <numFmt numFmtId="189" formatCode="#,##0,,_);\(#,##0,,\);&quot; - &quot;;@_)"/>
            </x14:dxf>
          </x14:cfRule>
          <xm:sqref>F28</xm:sqref>
        </x14:conditionalFormatting>
        <x14:conditionalFormatting xmlns:xm="http://schemas.microsoft.com/office/excel/2006/main">
          <x14:cfRule type="expression" priority="744" stopIfTrue="1" id="{CCF4B5B9-80DC-4F56-A116-770F87B4A75B}">
            <xm:f>Report_DCF!$B$4="M USD"</xm:f>
            <x14:dxf>
              <numFmt numFmtId="189" formatCode="#,##0,,_);\(#,##0,,\);&quot; - &quot;;@_)"/>
            </x14:dxf>
          </x14:cfRule>
          <xm:sqref>G28</xm:sqref>
        </x14:conditionalFormatting>
        <x14:conditionalFormatting xmlns:xm="http://schemas.microsoft.com/office/excel/2006/main">
          <x14:cfRule type="expression" priority="743" stopIfTrue="1" id="{229F8F03-53A9-4C5A-BD4E-8CF9B62CB108}">
            <xm:f>Report_DCF!$B$4="M USD"</xm:f>
            <x14:dxf>
              <numFmt numFmtId="189" formatCode="#,##0,,_);\(#,##0,,\);&quot; - &quot;;@_)"/>
            </x14:dxf>
          </x14:cfRule>
          <xm:sqref>H28</xm:sqref>
        </x14:conditionalFormatting>
        <x14:conditionalFormatting xmlns:xm="http://schemas.microsoft.com/office/excel/2006/main">
          <x14:cfRule type="expression" priority="742" stopIfTrue="1" id="{2E79ABDE-6FA6-40DA-8D24-33FAC1460422}">
            <xm:f>Report_DCF!$B$4="M USD"</xm:f>
            <x14:dxf>
              <numFmt numFmtId="189" formatCode="#,##0,,_);\(#,##0,,\);&quot; - &quot;;@_)"/>
            </x14:dxf>
          </x14:cfRule>
          <xm:sqref>I28</xm:sqref>
        </x14:conditionalFormatting>
        <x14:conditionalFormatting xmlns:xm="http://schemas.microsoft.com/office/excel/2006/main">
          <x14:cfRule type="expression" priority="741" stopIfTrue="1" id="{7775C87B-3A9B-49EC-A1DF-67819B5AD940}">
            <xm:f>Report_DCF!$B$4="M USD"</xm:f>
            <x14:dxf>
              <numFmt numFmtId="189" formatCode="#,##0,,_);\(#,##0,,\);&quot; - &quot;;@_)"/>
            </x14:dxf>
          </x14:cfRule>
          <xm:sqref>J28</xm:sqref>
        </x14:conditionalFormatting>
        <x14:conditionalFormatting xmlns:xm="http://schemas.microsoft.com/office/excel/2006/main">
          <x14:cfRule type="expression" priority="740" stopIfTrue="1" id="{72CB50D8-B8BB-4887-A7FF-2892660924F2}">
            <xm:f>Report_DCF!$B$4="M USD"</xm:f>
            <x14:dxf>
              <numFmt numFmtId="189" formatCode="#,##0,,_);\(#,##0,,\);&quot; - &quot;;@_)"/>
            </x14:dxf>
          </x14:cfRule>
          <xm:sqref>K28</xm:sqref>
        </x14:conditionalFormatting>
        <x14:conditionalFormatting xmlns:xm="http://schemas.microsoft.com/office/excel/2006/main">
          <x14:cfRule type="expression" priority="739" stopIfTrue="1" id="{26124AA8-AB21-467E-827C-1C38F5EEDB71}">
            <xm:f>Report_DCF!$B$4="M USD"</xm:f>
            <x14:dxf>
              <numFmt numFmtId="189" formatCode="#,##0,,_);\(#,##0,,\);&quot; - &quot;;@_)"/>
            </x14:dxf>
          </x14:cfRule>
          <xm:sqref>L28</xm:sqref>
        </x14:conditionalFormatting>
        <x14:conditionalFormatting xmlns:xm="http://schemas.microsoft.com/office/excel/2006/main">
          <x14:cfRule type="expression" priority="738" stopIfTrue="1" id="{06BC9F14-D766-4E61-87E5-B62E65CD12CE}">
            <xm:f>Report_DCF!$B$4="M USD"</xm:f>
            <x14:dxf>
              <numFmt numFmtId="189" formatCode="#,##0,,_);\(#,##0,,\);&quot; - &quot;;@_)"/>
            </x14:dxf>
          </x14:cfRule>
          <xm:sqref>M28</xm:sqref>
        </x14:conditionalFormatting>
        <x14:conditionalFormatting xmlns:xm="http://schemas.microsoft.com/office/excel/2006/main">
          <x14:cfRule type="expression" priority="737" stopIfTrue="1" id="{E36F2462-6FED-4B42-AE3F-8DCD9557A402}">
            <xm:f>Report_DCF!$B$4="M USD"</xm:f>
            <x14:dxf>
              <numFmt numFmtId="189" formatCode="#,##0,,_);\(#,##0,,\);&quot; - &quot;;@_)"/>
            </x14:dxf>
          </x14:cfRule>
          <xm:sqref>A30</xm:sqref>
        </x14:conditionalFormatting>
        <x14:conditionalFormatting xmlns:xm="http://schemas.microsoft.com/office/excel/2006/main">
          <x14:cfRule type="expression" priority="736" stopIfTrue="1" id="{1B62003A-F85F-41B6-9C2A-F70B20D3C7D4}">
            <xm:f>Report_DCF!$B$4="M USD"</xm:f>
            <x14:dxf>
              <numFmt numFmtId="189" formatCode="#,##0,,_);\(#,##0,,\);&quot; - &quot;;@_)"/>
            </x14:dxf>
          </x14:cfRule>
          <xm:sqref>B30</xm:sqref>
        </x14:conditionalFormatting>
        <x14:conditionalFormatting xmlns:xm="http://schemas.microsoft.com/office/excel/2006/main">
          <x14:cfRule type="expression" priority="735" stopIfTrue="1" id="{445F8049-87BB-4E54-8037-CE3ED3172D4A}">
            <xm:f>Report_DCF!$B$4="M USD"</xm:f>
            <x14:dxf>
              <numFmt numFmtId="189" formatCode="#,##0,,_);\(#,##0,,\);&quot; - &quot;;@_)"/>
            </x14:dxf>
          </x14:cfRule>
          <xm:sqref>C30</xm:sqref>
        </x14:conditionalFormatting>
        <x14:conditionalFormatting xmlns:xm="http://schemas.microsoft.com/office/excel/2006/main">
          <x14:cfRule type="expression" priority="734" stopIfTrue="1" id="{214B013A-4DD6-446E-9825-E46ABBA22556}">
            <xm:f>Report_DCF!$B$4="M USD"</xm:f>
            <x14:dxf>
              <numFmt numFmtId="189" formatCode="#,##0,,_);\(#,##0,,\);&quot; - &quot;;@_)"/>
            </x14:dxf>
          </x14:cfRule>
          <xm:sqref>D30</xm:sqref>
        </x14:conditionalFormatting>
        <x14:conditionalFormatting xmlns:xm="http://schemas.microsoft.com/office/excel/2006/main">
          <x14:cfRule type="expression" priority="733" stopIfTrue="1" id="{C940F5B4-5106-4CAC-BACD-82DD43C06472}">
            <xm:f>Report_DCF!$B$4="M USD"</xm:f>
            <x14:dxf>
              <numFmt numFmtId="189" formatCode="#,##0,,_);\(#,##0,,\);&quot; - &quot;;@_)"/>
            </x14:dxf>
          </x14:cfRule>
          <xm:sqref>E30</xm:sqref>
        </x14:conditionalFormatting>
        <x14:conditionalFormatting xmlns:xm="http://schemas.microsoft.com/office/excel/2006/main">
          <x14:cfRule type="expression" priority="732" stopIfTrue="1" id="{8CCD7F45-D256-462E-B300-240F4E6C2D86}">
            <xm:f>Report_DCF!$B$4="M USD"</xm:f>
            <x14:dxf>
              <numFmt numFmtId="189" formatCode="#,##0,,_);\(#,##0,,\);&quot; - &quot;;@_)"/>
            </x14:dxf>
          </x14:cfRule>
          <xm:sqref>F30</xm:sqref>
        </x14:conditionalFormatting>
        <x14:conditionalFormatting xmlns:xm="http://schemas.microsoft.com/office/excel/2006/main">
          <x14:cfRule type="expression" priority="731" stopIfTrue="1" id="{D60DCFAD-3EA8-4637-ACB7-2B82DE1C7F70}">
            <xm:f>Report_DCF!$B$4="M USD"</xm:f>
            <x14:dxf>
              <numFmt numFmtId="189" formatCode="#,##0,,_);\(#,##0,,\);&quot; - &quot;;@_)"/>
            </x14:dxf>
          </x14:cfRule>
          <xm:sqref>G30</xm:sqref>
        </x14:conditionalFormatting>
        <x14:conditionalFormatting xmlns:xm="http://schemas.microsoft.com/office/excel/2006/main">
          <x14:cfRule type="expression" priority="730" stopIfTrue="1" id="{0E92DE6B-4E3D-49AE-9078-6A8D34F8785F}">
            <xm:f>Report_DCF!$B$4="M USD"</xm:f>
            <x14:dxf>
              <numFmt numFmtId="189" formatCode="#,##0,,_);\(#,##0,,\);&quot; - &quot;;@_)"/>
            </x14:dxf>
          </x14:cfRule>
          <xm:sqref>H30</xm:sqref>
        </x14:conditionalFormatting>
        <x14:conditionalFormatting xmlns:xm="http://schemas.microsoft.com/office/excel/2006/main">
          <x14:cfRule type="expression" priority="729" stopIfTrue="1" id="{045BC34C-CB5F-45EA-BA79-7A082B481170}">
            <xm:f>Report_DCF!$B$4="M USD"</xm:f>
            <x14:dxf>
              <numFmt numFmtId="189" formatCode="#,##0,,_);\(#,##0,,\);&quot; - &quot;;@_)"/>
            </x14:dxf>
          </x14:cfRule>
          <xm:sqref>I30</xm:sqref>
        </x14:conditionalFormatting>
        <x14:conditionalFormatting xmlns:xm="http://schemas.microsoft.com/office/excel/2006/main">
          <x14:cfRule type="expression" priority="728" stopIfTrue="1" id="{0ED96DC6-01CB-4F3A-AF82-51C1323D8DA8}">
            <xm:f>Report_DCF!$B$4="M USD"</xm:f>
            <x14:dxf>
              <numFmt numFmtId="189" formatCode="#,##0,,_);\(#,##0,,\);&quot; - &quot;;@_)"/>
            </x14:dxf>
          </x14:cfRule>
          <xm:sqref>J30</xm:sqref>
        </x14:conditionalFormatting>
        <x14:conditionalFormatting xmlns:xm="http://schemas.microsoft.com/office/excel/2006/main">
          <x14:cfRule type="expression" priority="727" stopIfTrue="1" id="{BDF7FD9A-BE6F-44B7-9588-FD168E03F3F1}">
            <xm:f>Report_DCF!$B$4="M USD"</xm:f>
            <x14:dxf>
              <numFmt numFmtId="189" formatCode="#,##0,,_);\(#,##0,,\);&quot; - &quot;;@_)"/>
            </x14:dxf>
          </x14:cfRule>
          <xm:sqref>K30</xm:sqref>
        </x14:conditionalFormatting>
        <x14:conditionalFormatting xmlns:xm="http://schemas.microsoft.com/office/excel/2006/main">
          <x14:cfRule type="expression" priority="726" stopIfTrue="1" id="{CC311216-DE22-4C7C-BA08-FF1406A64A53}">
            <xm:f>Report_DCF!$B$4="M USD"</xm:f>
            <x14:dxf>
              <numFmt numFmtId="189" formatCode="#,##0,,_);\(#,##0,,\);&quot; - &quot;;@_)"/>
            </x14:dxf>
          </x14:cfRule>
          <xm:sqref>L30</xm:sqref>
        </x14:conditionalFormatting>
        <x14:conditionalFormatting xmlns:xm="http://schemas.microsoft.com/office/excel/2006/main">
          <x14:cfRule type="expression" priority="725" stopIfTrue="1" id="{18623B6D-AFCF-4DB7-8CD5-DAD4ACC5D512}">
            <xm:f>Report_DCF!$B$4="M USD"</xm:f>
            <x14:dxf>
              <numFmt numFmtId="189" formatCode="#,##0,,_);\(#,##0,,\);&quot; - &quot;;@_)"/>
            </x14:dxf>
          </x14:cfRule>
          <xm:sqref>M30</xm:sqref>
        </x14:conditionalFormatting>
        <x14:conditionalFormatting xmlns:xm="http://schemas.microsoft.com/office/excel/2006/main">
          <x14:cfRule type="expression" priority="724" stopIfTrue="1" id="{AB248DFA-AE8E-4ACE-8B70-CE19EF701F26}">
            <xm:f>Report_DCF!$B$4="M USD"</xm:f>
            <x14:dxf>
              <numFmt numFmtId="189" formatCode="#,##0,,_);\(#,##0,,\);&quot; - &quot;;@_)"/>
            </x14:dxf>
          </x14:cfRule>
          <xm:sqref>F34</xm:sqref>
        </x14:conditionalFormatting>
        <x14:conditionalFormatting xmlns:xm="http://schemas.microsoft.com/office/excel/2006/main">
          <x14:cfRule type="expression" priority="723" stopIfTrue="1" id="{85F15AF1-4FA2-416F-A513-C7D7EEA4BEAD}">
            <xm:f>Report_DCF!$B$4="M USD"</xm:f>
            <x14:dxf>
              <numFmt numFmtId="189" formatCode="#,##0,,_);\(#,##0,,\);&quot; - &quot;;@_)"/>
            </x14:dxf>
          </x14:cfRule>
          <xm:sqref>G34</xm:sqref>
        </x14:conditionalFormatting>
        <x14:conditionalFormatting xmlns:xm="http://schemas.microsoft.com/office/excel/2006/main">
          <x14:cfRule type="expression" priority="722" stopIfTrue="1" id="{674BCEB2-5234-4B19-9C4C-4B2C578F41BC}">
            <xm:f>Report_DCF!$B$4="M USD"</xm:f>
            <x14:dxf>
              <numFmt numFmtId="189" formatCode="#,##0,,_);\(#,##0,,\);&quot; - &quot;;@_)"/>
            </x14:dxf>
          </x14:cfRule>
          <xm:sqref>H34</xm:sqref>
        </x14:conditionalFormatting>
        <x14:conditionalFormatting xmlns:xm="http://schemas.microsoft.com/office/excel/2006/main">
          <x14:cfRule type="expression" priority="721" stopIfTrue="1" id="{9292B448-57D2-4738-A43B-89A0CC186B2F}">
            <xm:f>Report_DCF!$B$4="M USD"</xm:f>
            <x14:dxf>
              <numFmt numFmtId="189" formatCode="#,##0,,_);\(#,##0,,\);&quot; - &quot;;@_)"/>
            </x14:dxf>
          </x14:cfRule>
          <xm:sqref>I34</xm:sqref>
        </x14:conditionalFormatting>
        <x14:conditionalFormatting xmlns:xm="http://schemas.microsoft.com/office/excel/2006/main">
          <x14:cfRule type="expression" priority="720" stopIfTrue="1" id="{365A0C0F-461F-4787-9801-638D78477A3D}">
            <xm:f>Report_DCF!$B$4="M USD"</xm:f>
            <x14:dxf>
              <numFmt numFmtId="189" formatCode="#,##0,,_);\(#,##0,,\);&quot; - &quot;;@_)"/>
            </x14:dxf>
          </x14:cfRule>
          <xm:sqref>J34</xm:sqref>
        </x14:conditionalFormatting>
        <x14:conditionalFormatting xmlns:xm="http://schemas.microsoft.com/office/excel/2006/main">
          <x14:cfRule type="expression" priority="719" stopIfTrue="1" id="{C2D0B258-5484-49C9-AA62-50961A765DE5}">
            <xm:f>Report_DCF!$B$4="M USD"</xm:f>
            <x14:dxf>
              <numFmt numFmtId="189" formatCode="#,##0,,_);\(#,##0,,\);&quot; - &quot;;@_)"/>
            </x14:dxf>
          </x14:cfRule>
          <xm:sqref>K34</xm:sqref>
        </x14:conditionalFormatting>
        <x14:conditionalFormatting xmlns:xm="http://schemas.microsoft.com/office/excel/2006/main">
          <x14:cfRule type="expression" priority="718" stopIfTrue="1" id="{7F50F1A6-7D5B-440C-8127-F847ACAA2A38}">
            <xm:f>Report_DCF!$B$4="M USD"</xm:f>
            <x14:dxf>
              <numFmt numFmtId="189" formatCode="#,##0,,_);\(#,##0,,\);&quot; - &quot;;@_)"/>
            </x14:dxf>
          </x14:cfRule>
          <xm:sqref>L34</xm:sqref>
        </x14:conditionalFormatting>
        <x14:conditionalFormatting xmlns:xm="http://schemas.microsoft.com/office/excel/2006/main">
          <x14:cfRule type="expression" priority="717" stopIfTrue="1" id="{A81EFA56-40EC-49DD-B2E9-CC2F5DD8EA88}">
            <xm:f>Report_DCF!$B$4="M USD"</xm:f>
            <x14:dxf>
              <numFmt numFmtId="189" formatCode="#,##0,,_);\(#,##0,,\);&quot; - &quot;;@_)"/>
            </x14:dxf>
          </x14:cfRule>
          <xm:sqref>M34</xm:sqref>
        </x14:conditionalFormatting>
        <x14:conditionalFormatting xmlns:xm="http://schemas.microsoft.com/office/excel/2006/main">
          <x14:cfRule type="expression" priority="716" stopIfTrue="1" id="{1106C6D5-2D30-47D0-8B10-62ACFCE67A8B}">
            <xm:f>Report_DCF!$B$4="M USD"</xm:f>
            <x14:dxf>
              <numFmt numFmtId="189" formatCode="#,##0,,_);\(#,##0,,\);&quot; - &quot;;@_)"/>
            </x14:dxf>
          </x14:cfRule>
          <xm:sqref>N34</xm:sqref>
        </x14:conditionalFormatting>
        <x14:conditionalFormatting xmlns:xm="http://schemas.microsoft.com/office/excel/2006/main">
          <x14:cfRule type="expression" priority="715" stopIfTrue="1" id="{C00A3DCA-8E43-47CB-AE4E-619CB4BAA1AA}">
            <xm:f>Report_DCF!$B$4="M USD"</xm:f>
            <x14:dxf>
              <numFmt numFmtId="189" formatCode="#,##0,,_);\(#,##0,,\);&quot; - &quot;;@_)"/>
            </x14:dxf>
          </x14:cfRule>
          <xm:sqref>O34</xm:sqref>
        </x14:conditionalFormatting>
        <x14:conditionalFormatting xmlns:xm="http://schemas.microsoft.com/office/excel/2006/main">
          <x14:cfRule type="expression" priority="714" stopIfTrue="1" id="{8EB4BCF7-60DE-4CE0-8290-ACB2BAE0210E}">
            <xm:f>Report_DCF!$B$4="M USD"</xm:f>
            <x14:dxf>
              <numFmt numFmtId="189" formatCode="#,##0,,_);\(#,##0,,\);&quot; - &quot;;@_)"/>
            </x14:dxf>
          </x14:cfRule>
          <xm:sqref>F35</xm:sqref>
        </x14:conditionalFormatting>
        <x14:conditionalFormatting xmlns:xm="http://schemas.microsoft.com/office/excel/2006/main">
          <x14:cfRule type="expression" priority="713" stopIfTrue="1" id="{87F39597-0F29-40ED-B1EA-2507E5E48B9B}">
            <xm:f>Report_DCF!$B$4="M USD"</xm:f>
            <x14:dxf>
              <numFmt numFmtId="189" formatCode="#,##0,,_);\(#,##0,,\);&quot; - &quot;;@_)"/>
            </x14:dxf>
          </x14:cfRule>
          <xm:sqref>G35</xm:sqref>
        </x14:conditionalFormatting>
        <x14:conditionalFormatting xmlns:xm="http://schemas.microsoft.com/office/excel/2006/main">
          <x14:cfRule type="expression" priority="712" stopIfTrue="1" id="{9D495D12-A11E-450F-89B7-C5DA87B25E04}">
            <xm:f>Report_DCF!$B$4="M USD"</xm:f>
            <x14:dxf>
              <numFmt numFmtId="189" formatCode="#,##0,,_);\(#,##0,,\);&quot; - &quot;;@_)"/>
            </x14:dxf>
          </x14:cfRule>
          <xm:sqref>H35</xm:sqref>
        </x14:conditionalFormatting>
        <x14:conditionalFormatting xmlns:xm="http://schemas.microsoft.com/office/excel/2006/main">
          <x14:cfRule type="expression" priority="711" stopIfTrue="1" id="{A8AB3F48-3CB3-4DFB-8338-EAED97D22ACB}">
            <xm:f>Report_DCF!$B$4="M USD"</xm:f>
            <x14:dxf>
              <numFmt numFmtId="189" formatCode="#,##0,,_);\(#,##0,,\);&quot; - &quot;;@_)"/>
            </x14:dxf>
          </x14:cfRule>
          <xm:sqref>I35</xm:sqref>
        </x14:conditionalFormatting>
        <x14:conditionalFormatting xmlns:xm="http://schemas.microsoft.com/office/excel/2006/main">
          <x14:cfRule type="expression" priority="710" stopIfTrue="1" id="{0FB193DB-691F-4730-8657-C61BFEB613DA}">
            <xm:f>Report_DCF!$B$4="M USD"</xm:f>
            <x14:dxf>
              <numFmt numFmtId="189" formatCode="#,##0,,_);\(#,##0,,\);&quot; - &quot;;@_)"/>
            </x14:dxf>
          </x14:cfRule>
          <xm:sqref>J35</xm:sqref>
        </x14:conditionalFormatting>
        <x14:conditionalFormatting xmlns:xm="http://schemas.microsoft.com/office/excel/2006/main">
          <x14:cfRule type="expression" priority="709" stopIfTrue="1" id="{5148C6B5-D28C-4965-9F62-0DD9BA0E1128}">
            <xm:f>Report_DCF!$B$4="M USD"</xm:f>
            <x14:dxf>
              <numFmt numFmtId="189" formatCode="#,##0,,_);\(#,##0,,\);&quot; - &quot;;@_)"/>
            </x14:dxf>
          </x14:cfRule>
          <xm:sqref>K35</xm:sqref>
        </x14:conditionalFormatting>
        <x14:conditionalFormatting xmlns:xm="http://schemas.microsoft.com/office/excel/2006/main">
          <x14:cfRule type="expression" priority="708" stopIfTrue="1" id="{EEA5A78A-73CD-4012-A458-CB2EEE25744C}">
            <xm:f>Report_DCF!$B$4="M USD"</xm:f>
            <x14:dxf>
              <numFmt numFmtId="189" formatCode="#,##0,,_);\(#,##0,,\);&quot; - &quot;;@_)"/>
            </x14:dxf>
          </x14:cfRule>
          <xm:sqref>L35</xm:sqref>
        </x14:conditionalFormatting>
        <x14:conditionalFormatting xmlns:xm="http://schemas.microsoft.com/office/excel/2006/main">
          <x14:cfRule type="expression" priority="707" stopIfTrue="1" id="{5DEE6193-B338-49B7-89B3-408C2FB7F928}">
            <xm:f>Report_DCF!$B$4="M USD"</xm:f>
            <x14:dxf>
              <numFmt numFmtId="189" formatCode="#,##0,,_);\(#,##0,,\);&quot; - &quot;;@_)"/>
            </x14:dxf>
          </x14:cfRule>
          <xm:sqref>M35</xm:sqref>
        </x14:conditionalFormatting>
        <x14:conditionalFormatting xmlns:xm="http://schemas.microsoft.com/office/excel/2006/main">
          <x14:cfRule type="expression" priority="706" stopIfTrue="1" id="{FCEC97D8-4C92-4D5C-AA5D-8A42C974BF4D}">
            <xm:f>Report_DCF!$B$4="M USD"</xm:f>
            <x14:dxf>
              <numFmt numFmtId="189" formatCode="#,##0,,_);\(#,##0,,\);&quot; - &quot;;@_)"/>
            </x14:dxf>
          </x14:cfRule>
          <xm:sqref>N35</xm:sqref>
        </x14:conditionalFormatting>
        <x14:conditionalFormatting xmlns:xm="http://schemas.microsoft.com/office/excel/2006/main">
          <x14:cfRule type="expression" priority="705" stopIfTrue="1" id="{5988FA59-E036-44AD-9251-24A538AC65DF}">
            <xm:f>Report_DCF!$B$4="M USD"</xm:f>
            <x14:dxf>
              <numFmt numFmtId="189" formatCode="#,##0,,_);\(#,##0,,\);&quot; - &quot;;@_)"/>
            </x14:dxf>
          </x14:cfRule>
          <xm:sqref>O35</xm:sqref>
        </x14:conditionalFormatting>
        <x14:conditionalFormatting xmlns:xm="http://schemas.microsoft.com/office/excel/2006/main">
          <x14:cfRule type="expression" priority="704" stopIfTrue="1" id="{B06B7D31-3F49-4CB2-BD0E-9A0DFC20AB9B}">
            <xm:f>Report_DCF!$B$4="M USD"</xm:f>
            <x14:dxf>
              <numFmt numFmtId="189" formatCode="#,##0,,_);\(#,##0,,\);&quot; - &quot;;@_)"/>
            </x14:dxf>
          </x14:cfRule>
          <xm:sqref>A36</xm:sqref>
        </x14:conditionalFormatting>
        <x14:conditionalFormatting xmlns:xm="http://schemas.microsoft.com/office/excel/2006/main">
          <x14:cfRule type="expression" priority="703" stopIfTrue="1" id="{973A7970-7452-4388-83B3-D1D40549D3FE}">
            <xm:f>Report_DCF!$B$4="M USD"</xm:f>
            <x14:dxf>
              <numFmt numFmtId="189" formatCode="#,##0,,_);\(#,##0,,\);&quot; - &quot;;@_)"/>
            </x14:dxf>
          </x14:cfRule>
          <xm:sqref>B36</xm:sqref>
        </x14:conditionalFormatting>
        <x14:conditionalFormatting xmlns:xm="http://schemas.microsoft.com/office/excel/2006/main">
          <x14:cfRule type="expression" priority="702" stopIfTrue="1" id="{BF3F4889-C733-4FB5-A09A-E9A7A8220EAE}">
            <xm:f>Report_DCF!$B$4="M USD"</xm:f>
            <x14:dxf>
              <numFmt numFmtId="189" formatCode="#,##0,,_);\(#,##0,,\);&quot; - &quot;;@_)"/>
            </x14:dxf>
          </x14:cfRule>
          <xm:sqref>C36</xm:sqref>
        </x14:conditionalFormatting>
        <x14:conditionalFormatting xmlns:xm="http://schemas.microsoft.com/office/excel/2006/main">
          <x14:cfRule type="expression" priority="701" stopIfTrue="1" id="{5183BB43-4418-4E74-9026-9FF789DE0D4C}">
            <xm:f>Report_DCF!$B$4="M USD"</xm:f>
            <x14:dxf>
              <numFmt numFmtId="189" formatCode="#,##0,,_);\(#,##0,,\);&quot; - &quot;;@_)"/>
            </x14:dxf>
          </x14:cfRule>
          <xm:sqref>D36</xm:sqref>
        </x14:conditionalFormatting>
        <x14:conditionalFormatting xmlns:xm="http://schemas.microsoft.com/office/excel/2006/main">
          <x14:cfRule type="expression" priority="700" stopIfTrue="1" id="{816110B4-C774-487B-B8AF-21FAAEE5000F}">
            <xm:f>Report_DCF!$B$4="M USD"</xm:f>
            <x14:dxf>
              <numFmt numFmtId="189" formatCode="#,##0,,_);\(#,##0,,\);&quot; - &quot;;@_)"/>
            </x14:dxf>
          </x14:cfRule>
          <xm:sqref>E36</xm:sqref>
        </x14:conditionalFormatting>
        <x14:conditionalFormatting xmlns:xm="http://schemas.microsoft.com/office/excel/2006/main">
          <x14:cfRule type="expression" priority="699" stopIfTrue="1" id="{CDE3EB9A-40BB-403D-9585-400FA9C61A03}">
            <xm:f>Report_DCF!$B$4="M USD"</xm:f>
            <x14:dxf>
              <numFmt numFmtId="189" formatCode="#,##0,,_);\(#,##0,,\);&quot; - &quot;;@_)"/>
            </x14:dxf>
          </x14:cfRule>
          <xm:sqref>F36</xm:sqref>
        </x14:conditionalFormatting>
        <x14:conditionalFormatting xmlns:xm="http://schemas.microsoft.com/office/excel/2006/main">
          <x14:cfRule type="expression" priority="698" stopIfTrue="1" id="{AAEFDAB9-9518-4E35-8CA7-C01643D47191}">
            <xm:f>Report_DCF!$B$4="M USD"</xm:f>
            <x14:dxf>
              <numFmt numFmtId="189" formatCode="#,##0,,_);\(#,##0,,\);&quot; - &quot;;@_)"/>
            </x14:dxf>
          </x14:cfRule>
          <xm:sqref>G36</xm:sqref>
        </x14:conditionalFormatting>
        <x14:conditionalFormatting xmlns:xm="http://schemas.microsoft.com/office/excel/2006/main">
          <x14:cfRule type="expression" priority="697" stopIfTrue="1" id="{60FA2E07-DC09-43CE-A665-6BA2BCB2FC8C}">
            <xm:f>Report_DCF!$B$4="M USD"</xm:f>
            <x14:dxf>
              <numFmt numFmtId="189" formatCode="#,##0,,_);\(#,##0,,\);&quot; - &quot;;@_)"/>
            </x14:dxf>
          </x14:cfRule>
          <xm:sqref>H36</xm:sqref>
        </x14:conditionalFormatting>
        <x14:conditionalFormatting xmlns:xm="http://schemas.microsoft.com/office/excel/2006/main">
          <x14:cfRule type="expression" priority="696" stopIfTrue="1" id="{FF68E8CE-3E94-454E-8D81-A42F9B2FDE9C}">
            <xm:f>Report_DCF!$B$4="M USD"</xm:f>
            <x14:dxf>
              <numFmt numFmtId="189" formatCode="#,##0,,_);\(#,##0,,\);&quot; - &quot;;@_)"/>
            </x14:dxf>
          </x14:cfRule>
          <xm:sqref>I36</xm:sqref>
        </x14:conditionalFormatting>
        <x14:conditionalFormatting xmlns:xm="http://schemas.microsoft.com/office/excel/2006/main">
          <x14:cfRule type="expression" priority="695" stopIfTrue="1" id="{B3363D0E-30F1-437D-9295-A4BE031DE1CA}">
            <xm:f>Report_DCF!$B$4="M USD"</xm:f>
            <x14:dxf>
              <numFmt numFmtId="189" formatCode="#,##0,,_);\(#,##0,,\);&quot; - &quot;;@_)"/>
            </x14:dxf>
          </x14:cfRule>
          <xm:sqref>J36</xm:sqref>
        </x14:conditionalFormatting>
        <x14:conditionalFormatting xmlns:xm="http://schemas.microsoft.com/office/excel/2006/main">
          <x14:cfRule type="expression" priority="694" stopIfTrue="1" id="{2766EC13-CF1B-4119-8EF1-DEFED0B31E78}">
            <xm:f>Report_DCF!$B$4="M USD"</xm:f>
            <x14:dxf>
              <numFmt numFmtId="189" formatCode="#,##0,,_);\(#,##0,,\);&quot; - &quot;;@_)"/>
            </x14:dxf>
          </x14:cfRule>
          <xm:sqref>K36</xm:sqref>
        </x14:conditionalFormatting>
        <x14:conditionalFormatting xmlns:xm="http://schemas.microsoft.com/office/excel/2006/main">
          <x14:cfRule type="expression" priority="693" stopIfTrue="1" id="{4C940B3B-BF5B-40F4-83E3-CB09580E9877}">
            <xm:f>Report_DCF!$B$4="M USD"</xm:f>
            <x14:dxf>
              <numFmt numFmtId="189" formatCode="#,##0,,_);\(#,##0,,\);&quot; - &quot;;@_)"/>
            </x14:dxf>
          </x14:cfRule>
          <xm:sqref>L36</xm:sqref>
        </x14:conditionalFormatting>
        <x14:conditionalFormatting xmlns:xm="http://schemas.microsoft.com/office/excel/2006/main">
          <x14:cfRule type="expression" priority="692" stopIfTrue="1" id="{CEE0D9EA-EC0D-4142-AC56-80206D254F85}">
            <xm:f>Report_DCF!$B$4="M USD"</xm:f>
            <x14:dxf>
              <numFmt numFmtId="189" formatCode="#,##0,,_);\(#,##0,,\);&quot; - &quot;;@_)"/>
            </x14:dxf>
          </x14:cfRule>
          <xm:sqref>M36</xm:sqref>
        </x14:conditionalFormatting>
        <x14:conditionalFormatting xmlns:xm="http://schemas.microsoft.com/office/excel/2006/main">
          <x14:cfRule type="expression" priority="691" stopIfTrue="1" id="{2C53EB58-804E-4ED1-B9F0-EE5E34551F81}">
            <xm:f>Report_DCF!$B$4="M USD"</xm:f>
            <x14:dxf>
              <numFmt numFmtId="189" formatCode="#,##0,,_);\(#,##0,,\);&quot; - &quot;;@_)"/>
            </x14:dxf>
          </x14:cfRule>
          <xm:sqref>A38</xm:sqref>
        </x14:conditionalFormatting>
        <x14:conditionalFormatting xmlns:xm="http://schemas.microsoft.com/office/excel/2006/main">
          <x14:cfRule type="expression" priority="690" stopIfTrue="1" id="{E88D5CEE-57F1-4CC5-A80E-98B65B515ED7}">
            <xm:f>Report_DCF!$B$4="M USD"</xm:f>
            <x14:dxf>
              <numFmt numFmtId="189" formatCode="#,##0,,_);\(#,##0,,\);&quot; - &quot;;@_)"/>
            </x14:dxf>
          </x14:cfRule>
          <xm:sqref>B38</xm:sqref>
        </x14:conditionalFormatting>
        <x14:conditionalFormatting xmlns:xm="http://schemas.microsoft.com/office/excel/2006/main">
          <x14:cfRule type="expression" priority="689" stopIfTrue="1" id="{C1347D5F-8B53-438A-8EB6-7FA30A582EC7}">
            <xm:f>Report_DCF!$B$4="M USD"</xm:f>
            <x14:dxf>
              <numFmt numFmtId="189" formatCode="#,##0,,_);\(#,##0,,\);&quot; - &quot;;@_)"/>
            </x14:dxf>
          </x14:cfRule>
          <xm:sqref>C38</xm:sqref>
        </x14:conditionalFormatting>
        <x14:conditionalFormatting xmlns:xm="http://schemas.microsoft.com/office/excel/2006/main">
          <x14:cfRule type="expression" priority="688" stopIfTrue="1" id="{89176C8C-1B42-4CD3-84E2-3BF5A4A8E40E}">
            <xm:f>Report_DCF!$B$4="M USD"</xm:f>
            <x14:dxf>
              <numFmt numFmtId="189" formatCode="#,##0,,_);\(#,##0,,\);&quot; - &quot;;@_)"/>
            </x14:dxf>
          </x14:cfRule>
          <xm:sqref>D38</xm:sqref>
        </x14:conditionalFormatting>
        <x14:conditionalFormatting xmlns:xm="http://schemas.microsoft.com/office/excel/2006/main">
          <x14:cfRule type="expression" priority="687" stopIfTrue="1" id="{E1A14938-9150-47CD-9E07-FAA47910A6BB}">
            <xm:f>Report_DCF!$B$4="M USD"</xm:f>
            <x14:dxf>
              <numFmt numFmtId="189" formatCode="#,##0,,_);\(#,##0,,\);&quot; - &quot;;@_)"/>
            </x14:dxf>
          </x14:cfRule>
          <xm:sqref>E38</xm:sqref>
        </x14:conditionalFormatting>
        <x14:conditionalFormatting xmlns:xm="http://schemas.microsoft.com/office/excel/2006/main">
          <x14:cfRule type="expression" priority="686" stopIfTrue="1" id="{B92C4BF3-C795-452D-95FB-537BDDB678F8}">
            <xm:f>Report_DCF!$B$4="M USD"</xm:f>
            <x14:dxf>
              <numFmt numFmtId="189" formatCode="#,##0,,_);\(#,##0,,\);&quot; - &quot;;@_)"/>
            </x14:dxf>
          </x14:cfRule>
          <xm:sqref>F38</xm:sqref>
        </x14:conditionalFormatting>
        <x14:conditionalFormatting xmlns:xm="http://schemas.microsoft.com/office/excel/2006/main">
          <x14:cfRule type="expression" priority="685" stopIfTrue="1" id="{8E6F67A5-553B-4CC3-A88C-2B86AEEBD26E}">
            <xm:f>Report_DCF!$B$4="M USD"</xm:f>
            <x14:dxf>
              <numFmt numFmtId="189" formatCode="#,##0,,_);\(#,##0,,\);&quot; - &quot;;@_)"/>
            </x14:dxf>
          </x14:cfRule>
          <xm:sqref>G38</xm:sqref>
        </x14:conditionalFormatting>
        <x14:conditionalFormatting xmlns:xm="http://schemas.microsoft.com/office/excel/2006/main">
          <x14:cfRule type="expression" priority="684" stopIfTrue="1" id="{8EBA858F-5F1F-4DC5-B294-934D67566430}">
            <xm:f>Report_DCF!$B$4="M USD"</xm:f>
            <x14:dxf>
              <numFmt numFmtId="189" formatCode="#,##0,,_);\(#,##0,,\);&quot; - &quot;;@_)"/>
            </x14:dxf>
          </x14:cfRule>
          <xm:sqref>H38</xm:sqref>
        </x14:conditionalFormatting>
        <x14:conditionalFormatting xmlns:xm="http://schemas.microsoft.com/office/excel/2006/main">
          <x14:cfRule type="expression" priority="683" stopIfTrue="1" id="{A2180062-42CC-41D7-843C-F81CCCBD79C9}">
            <xm:f>Report_DCF!$B$4="M USD"</xm:f>
            <x14:dxf>
              <numFmt numFmtId="189" formatCode="#,##0,,_);\(#,##0,,\);&quot; - &quot;;@_)"/>
            </x14:dxf>
          </x14:cfRule>
          <xm:sqref>I38</xm:sqref>
        </x14:conditionalFormatting>
        <x14:conditionalFormatting xmlns:xm="http://schemas.microsoft.com/office/excel/2006/main">
          <x14:cfRule type="expression" priority="682" stopIfTrue="1" id="{41CD06A2-7861-4106-AA69-C5ACA9A381B5}">
            <xm:f>Report_DCF!$B$4="M USD"</xm:f>
            <x14:dxf>
              <numFmt numFmtId="189" formatCode="#,##0,,_);\(#,##0,,\);&quot; - &quot;;@_)"/>
            </x14:dxf>
          </x14:cfRule>
          <xm:sqref>J38</xm:sqref>
        </x14:conditionalFormatting>
        <x14:conditionalFormatting xmlns:xm="http://schemas.microsoft.com/office/excel/2006/main">
          <x14:cfRule type="expression" priority="681" stopIfTrue="1" id="{3B4B98D1-B66F-4491-AD1A-81E3E0CEAF2D}">
            <xm:f>Report_DCF!$B$4="M USD"</xm:f>
            <x14:dxf>
              <numFmt numFmtId="189" formatCode="#,##0,,_);\(#,##0,,\);&quot; - &quot;;@_)"/>
            </x14:dxf>
          </x14:cfRule>
          <xm:sqref>K38</xm:sqref>
        </x14:conditionalFormatting>
        <x14:conditionalFormatting xmlns:xm="http://schemas.microsoft.com/office/excel/2006/main">
          <x14:cfRule type="expression" priority="680" stopIfTrue="1" id="{E3035E19-4CD1-49B6-BF20-A9C019A698A3}">
            <xm:f>Report_DCF!$B$4="M USD"</xm:f>
            <x14:dxf>
              <numFmt numFmtId="189" formatCode="#,##0,,_);\(#,##0,,\);&quot; - &quot;;@_)"/>
            </x14:dxf>
          </x14:cfRule>
          <xm:sqref>L38</xm:sqref>
        </x14:conditionalFormatting>
        <x14:conditionalFormatting xmlns:xm="http://schemas.microsoft.com/office/excel/2006/main">
          <x14:cfRule type="expression" priority="679" stopIfTrue="1" id="{CC86C9E9-6A60-484C-B77A-78A8456C9D57}">
            <xm:f>Report_DCF!$B$4="M USD"</xm:f>
            <x14:dxf>
              <numFmt numFmtId="189" formatCode="#,##0,,_);\(#,##0,,\);&quot; - &quot;;@_)"/>
            </x14:dxf>
          </x14:cfRule>
          <xm:sqref>M38</xm:sqref>
        </x14:conditionalFormatting>
        <x14:conditionalFormatting xmlns:xm="http://schemas.microsoft.com/office/excel/2006/main">
          <x14:cfRule type="expression" priority="678" stopIfTrue="1" id="{082143D9-CD9B-4064-A689-4B4F7A3F7ED0}">
            <xm:f>Report_DCF!$B$4="M USD"</xm:f>
            <x14:dxf>
              <numFmt numFmtId="189" formatCode="#,##0,,_);\(#,##0,,\);&quot; - &quot;;@_)"/>
            </x14:dxf>
          </x14:cfRule>
          <xm:sqref>A42</xm:sqref>
        </x14:conditionalFormatting>
        <x14:conditionalFormatting xmlns:xm="http://schemas.microsoft.com/office/excel/2006/main">
          <x14:cfRule type="expression" priority="677" stopIfTrue="1" id="{9E19BB02-BF9A-4A67-87ED-C7E59428D079}">
            <xm:f>Report_DCF!$B$4="M USD"</xm:f>
            <x14:dxf>
              <numFmt numFmtId="189" formatCode="#,##0,,_);\(#,##0,,\);&quot; - &quot;;@_)"/>
            </x14:dxf>
          </x14:cfRule>
          <xm:sqref>B42</xm:sqref>
        </x14:conditionalFormatting>
        <x14:conditionalFormatting xmlns:xm="http://schemas.microsoft.com/office/excel/2006/main">
          <x14:cfRule type="expression" priority="676" stopIfTrue="1" id="{96A6CF9F-3638-42C5-9C0F-327E5C3CD5ED}">
            <xm:f>Report_DCF!$B$4="M USD"</xm:f>
            <x14:dxf>
              <numFmt numFmtId="189" formatCode="#,##0,,_);\(#,##0,,\);&quot; - &quot;;@_)"/>
            </x14:dxf>
          </x14:cfRule>
          <xm:sqref>C42</xm:sqref>
        </x14:conditionalFormatting>
        <x14:conditionalFormatting xmlns:xm="http://schemas.microsoft.com/office/excel/2006/main">
          <x14:cfRule type="expression" priority="675" stopIfTrue="1" id="{DF7BEE91-A6D0-4F4E-BF3E-0058ABB4CF71}">
            <xm:f>Report_DCF!$B$4="M USD"</xm:f>
            <x14:dxf>
              <numFmt numFmtId="189" formatCode="#,##0,,_);\(#,##0,,\);&quot; - &quot;;@_)"/>
            </x14:dxf>
          </x14:cfRule>
          <xm:sqref>D42</xm:sqref>
        </x14:conditionalFormatting>
        <x14:conditionalFormatting xmlns:xm="http://schemas.microsoft.com/office/excel/2006/main">
          <x14:cfRule type="expression" priority="674" stopIfTrue="1" id="{4AC57E29-A091-44AB-AA0B-0A143F330E5F}">
            <xm:f>Report_DCF!$B$4="M USD"</xm:f>
            <x14:dxf>
              <numFmt numFmtId="189" formatCode="#,##0,,_);\(#,##0,,\);&quot; - &quot;;@_)"/>
            </x14:dxf>
          </x14:cfRule>
          <xm:sqref>E42</xm:sqref>
        </x14:conditionalFormatting>
        <x14:conditionalFormatting xmlns:xm="http://schemas.microsoft.com/office/excel/2006/main">
          <x14:cfRule type="expression" priority="673" stopIfTrue="1" id="{D8945C9F-0669-47C3-BB91-6B2EBE50F5F6}">
            <xm:f>Report_DCF!$B$4="M USD"</xm:f>
            <x14:dxf>
              <numFmt numFmtId="189" formatCode="#,##0,,_);\(#,##0,,\);&quot; - &quot;;@_)"/>
            </x14:dxf>
          </x14:cfRule>
          <xm:sqref>F42</xm:sqref>
        </x14:conditionalFormatting>
        <x14:conditionalFormatting xmlns:xm="http://schemas.microsoft.com/office/excel/2006/main">
          <x14:cfRule type="expression" priority="672" stopIfTrue="1" id="{09587430-2A97-49E2-861B-A633FC44A299}">
            <xm:f>Report_DCF!$B$4="M USD"</xm:f>
            <x14:dxf>
              <numFmt numFmtId="189" formatCode="#,##0,,_);\(#,##0,,\);&quot; - &quot;;@_)"/>
            </x14:dxf>
          </x14:cfRule>
          <xm:sqref>G42</xm:sqref>
        </x14:conditionalFormatting>
        <x14:conditionalFormatting xmlns:xm="http://schemas.microsoft.com/office/excel/2006/main">
          <x14:cfRule type="expression" priority="671" stopIfTrue="1" id="{98FB4D02-B3B6-487A-AB3C-4D92D0F4BCAD}">
            <xm:f>Report_DCF!$B$4="M USD"</xm:f>
            <x14:dxf>
              <numFmt numFmtId="189" formatCode="#,##0,,_);\(#,##0,,\);&quot; - &quot;;@_)"/>
            </x14:dxf>
          </x14:cfRule>
          <xm:sqref>H42</xm:sqref>
        </x14:conditionalFormatting>
        <x14:conditionalFormatting xmlns:xm="http://schemas.microsoft.com/office/excel/2006/main">
          <x14:cfRule type="expression" priority="670" stopIfTrue="1" id="{E9A0A4FF-B767-4A89-91B6-B66AE98EDA1D}">
            <xm:f>Report_DCF!$B$4="M USD"</xm:f>
            <x14:dxf>
              <numFmt numFmtId="189" formatCode="#,##0,,_);\(#,##0,,\);&quot; - &quot;;@_)"/>
            </x14:dxf>
          </x14:cfRule>
          <xm:sqref>I42</xm:sqref>
        </x14:conditionalFormatting>
        <x14:conditionalFormatting xmlns:xm="http://schemas.microsoft.com/office/excel/2006/main">
          <x14:cfRule type="expression" priority="669" stopIfTrue="1" id="{74A825B6-2066-4651-ABC0-1A2EA574E120}">
            <xm:f>Report_DCF!$B$4="M USD"</xm:f>
            <x14:dxf>
              <numFmt numFmtId="189" formatCode="#,##0,,_);\(#,##0,,\);&quot; - &quot;;@_)"/>
            </x14:dxf>
          </x14:cfRule>
          <xm:sqref>J42</xm:sqref>
        </x14:conditionalFormatting>
        <x14:conditionalFormatting xmlns:xm="http://schemas.microsoft.com/office/excel/2006/main">
          <x14:cfRule type="expression" priority="668" stopIfTrue="1" id="{09D79189-0854-4D37-BDFC-4E5B83AC95F2}">
            <xm:f>Report_DCF!$B$4="M USD"</xm:f>
            <x14:dxf>
              <numFmt numFmtId="189" formatCode="#,##0,,_);\(#,##0,,\);&quot; - &quot;;@_)"/>
            </x14:dxf>
          </x14:cfRule>
          <xm:sqref>K42</xm:sqref>
        </x14:conditionalFormatting>
        <x14:conditionalFormatting xmlns:xm="http://schemas.microsoft.com/office/excel/2006/main">
          <x14:cfRule type="expression" priority="667" stopIfTrue="1" id="{4587E344-19F5-43B1-A6DA-DDE2CA9FE4F1}">
            <xm:f>Report_DCF!$B$4="M USD"</xm:f>
            <x14:dxf>
              <numFmt numFmtId="189" formatCode="#,##0,,_);\(#,##0,,\);&quot; - &quot;;@_)"/>
            </x14:dxf>
          </x14:cfRule>
          <xm:sqref>L42</xm:sqref>
        </x14:conditionalFormatting>
        <x14:conditionalFormatting xmlns:xm="http://schemas.microsoft.com/office/excel/2006/main">
          <x14:cfRule type="expression" priority="666" stopIfTrue="1" id="{33375355-A0E8-4DCD-B894-56C8667617D5}">
            <xm:f>Report_DCF!$B$4="M USD"</xm:f>
            <x14:dxf>
              <numFmt numFmtId="189" formatCode="#,##0,,_);\(#,##0,,\);&quot; - &quot;;@_)"/>
            </x14:dxf>
          </x14:cfRule>
          <xm:sqref>M42</xm:sqref>
        </x14:conditionalFormatting>
        <x14:conditionalFormatting xmlns:xm="http://schemas.microsoft.com/office/excel/2006/main">
          <x14:cfRule type="expression" priority="665" stopIfTrue="1" id="{CCB9AE07-22D1-49B0-B0D3-3DCC8F474BD4}">
            <xm:f>Report_DCF!$B$4="M USD"</xm:f>
            <x14:dxf>
              <numFmt numFmtId="189" formatCode="#,##0,,_);\(#,##0,,\);&quot; - &quot;;@_)"/>
            </x14:dxf>
          </x14:cfRule>
          <xm:sqref>A44</xm:sqref>
        </x14:conditionalFormatting>
        <x14:conditionalFormatting xmlns:xm="http://schemas.microsoft.com/office/excel/2006/main">
          <x14:cfRule type="expression" priority="664" stopIfTrue="1" id="{21E3228B-7169-494F-AE77-E26E87FB4A6D}">
            <xm:f>Report_DCF!$B$4="M USD"</xm:f>
            <x14:dxf>
              <numFmt numFmtId="189" formatCode="#,##0,,_);\(#,##0,,\);&quot; - &quot;;@_)"/>
            </x14:dxf>
          </x14:cfRule>
          <xm:sqref>B44</xm:sqref>
        </x14:conditionalFormatting>
        <x14:conditionalFormatting xmlns:xm="http://schemas.microsoft.com/office/excel/2006/main">
          <x14:cfRule type="expression" priority="663" stopIfTrue="1" id="{FFC61422-148A-428C-BEE2-D013BEE39FF2}">
            <xm:f>Report_DCF!$B$4="M USD"</xm:f>
            <x14:dxf>
              <numFmt numFmtId="189" formatCode="#,##0,,_);\(#,##0,,\);&quot; - &quot;;@_)"/>
            </x14:dxf>
          </x14:cfRule>
          <xm:sqref>C44</xm:sqref>
        </x14:conditionalFormatting>
        <x14:conditionalFormatting xmlns:xm="http://schemas.microsoft.com/office/excel/2006/main">
          <x14:cfRule type="expression" priority="662" stopIfTrue="1" id="{678C48E2-98FD-4D11-A76E-3CD299D6A1EE}">
            <xm:f>Report_DCF!$B$4="M USD"</xm:f>
            <x14:dxf>
              <numFmt numFmtId="189" formatCode="#,##0,,_);\(#,##0,,\);&quot; - &quot;;@_)"/>
            </x14:dxf>
          </x14:cfRule>
          <xm:sqref>D44</xm:sqref>
        </x14:conditionalFormatting>
        <x14:conditionalFormatting xmlns:xm="http://schemas.microsoft.com/office/excel/2006/main">
          <x14:cfRule type="expression" priority="661" stopIfTrue="1" id="{F140661E-27AC-414D-A283-420D5581FC70}">
            <xm:f>Report_DCF!$B$4="M USD"</xm:f>
            <x14:dxf>
              <numFmt numFmtId="189" formatCode="#,##0,,_);\(#,##0,,\);&quot; - &quot;;@_)"/>
            </x14:dxf>
          </x14:cfRule>
          <xm:sqref>E44</xm:sqref>
        </x14:conditionalFormatting>
        <x14:conditionalFormatting xmlns:xm="http://schemas.microsoft.com/office/excel/2006/main">
          <x14:cfRule type="expression" priority="660" stopIfTrue="1" id="{9C4C70A5-7D06-4D3F-816B-250999D24379}">
            <xm:f>Report_DCF!$B$4="M USD"</xm:f>
            <x14:dxf>
              <numFmt numFmtId="189" formatCode="#,##0,,_);\(#,##0,,\);&quot; - &quot;;@_)"/>
            </x14:dxf>
          </x14:cfRule>
          <xm:sqref>F44</xm:sqref>
        </x14:conditionalFormatting>
        <x14:conditionalFormatting xmlns:xm="http://schemas.microsoft.com/office/excel/2006/main">
          <x14:cfRule type="expression" priority="659" stopIfTrue="1" id="{D5981B83-2D38-4CA5-B612-479AC4DD40C3}">
            <xm:f>Report_DCF!$B$4="M USD"</xm:f>
            <x14:dxf>
              <numFmt numFmtId="189" formatCode="#,##0,,_);\(#,##0,,\);&quot; - &quot;;@_)"/>
            </x14:dxf>
          </x14:cfRule>
          <xm:sqref>G44</xm:sqref>
        </x14:conditionalFormatting>
        <x14:conditionalFormatting xmlns:xm="http://schemas.microsoft.com/office/excel/2006/main">
          <x14:cfRule type="expression" priority="658" stopIfTrue="1" id="{B9025707-D9B7-4A71-A53D-25E7E97C7B64}">
            <xm:f>Report_DCF!$B$4="M USD"</xm:f>
            <x14:dxf>
              <numFmt numFmtId="189" formatCode="#,##0,,_);\(#,##0,,\);&quot; - &quot;;@_)"/>
            </x14:dxf>
          </x14:cfRule>
          <xm:sqref>H44</xm:sqref>
        </x14:conditionalFormatting>
        <x14:conditionalFormatting xmlns:xm="http://schemas.microsoft.com/office/excel/2006/main">
          <x14:cfRule type="expression" priority="657" stopIfTrue="1" id="{F24CC566-9B11-4C4D-AFA7-0A9A5121639D}">
            <xm:f>Report_DCF!$B$4="M USD"</xm:f>
            <x14:dxf>
              <numFmt numFmtId="189" formatCode="#,##0,,_);\(#,##0,,\);&quot; - &quot;;@_)"/>
            </x14:dxf>
          </x14:cfRule>
          <xm:sqref>I44</xm:sqref>
        </x14:conditionalFormatting>
        <x14:conditionalFormatting xmlns:xm="http://schemas.microsoft.com/office/excel/2006/main">
          <x14:cfRule type="expression" priority="656" stopIfTrue="1" id="{DD3D6187-3BA5-4877-808D-47368C0DA3FC}">
            <xm:f>Report_DCF!$B$4="M USD"</xm:f>
            <x14:dxf>
              <numFmt numFmtId="189" formatCode="#,##0,,_);\(#,##0,,\);&quot; - &quot;;@_)"/>
            </x14:dxf>
          </x14:cfRule>
          <xm:sqref>J44</xm:sqref>
        </x14:conditionalFormatting>
        <x14:conditionalFormatting xmlns:xm="http://schemas.microsoft.com/office/excel/2006/main">
          <x14:cfRule type="expression" priority="655" stopIfTrue="1" id="{2BAE21CE-A781-404C-BE45-DCBEAA120594}">
            <xm:f>Report_DCF!$B$4="M USD"</xm:f>
            <x14:dxf>
              <numFmt numFmtId="189" formatCode="#,##0,,_);\(#,##0,,\);&quot; - &quot;;@_)"/>
            </x14:dxf>
          </x14:cfRule>
          <xm:sqref>K44</xm:sqref>
        </x14:conditionalFormatting>
        <x14:conditionalFormatting xmlns:xm="http://schemas.microsoft.com/office/excel/2006/main">
          <x14:cfRule type="expression" priority="654" stopIfTrue="1" id="{071E179C-E7C5-49C4-B7DE-E2D1C7DC2769}">
            <xm:f>Report_DCF!$B$4="M USD"</xm:f>
            <x14:dxf>
              <numFmt numFmtId="189" formatCode="#,##0,,_);\(#,##0,,\);&quot; - &quot;;@_)"/>
            </x14:dxf>
          </x14:cfRule>
          <xm:sqref>L44</xm:sqref>
        </x14:conditionalFormatting>
        <x14:conditionalFormatting xmlns:xm="http://schemas.microsoft.com/office/excel/2006/main">
          <x14:cfRule type="expression" priority="653" stopIfTrue="1" id="{AFB74F5C-58EA-443C-95F8-3930023E2E6B}">
            <xm:f>Report_DCF!$B$4="M USD"</xm:f>
            <x14:dxf>
              <numFmt numFmtId="189" formatCode="#,##0,,_);\(#,##0,,\);&quot; - &quot;;@_)"/>
            </x14:dxf>
          </x14:cfRule>
          <xm:sqref>M44</xm:sqref>
        </x14:conditionalFormatting>
        <x14:conditionalFormatting xmlns:xm="http://schemas.microsoft.com/office/excel/2006/main">
          <x14:cfRule type="expression" priority="652" stopIfTrue="1" id="{207EC943-FA8B-4DAE-AC2F-D213035762DB}">
            <xm:f>Report_DCF!$B$4="M USD"</xm:f>
            <x14:dxf>
              <numFmt numFmtId="189" formatCode="#,##0,,_);\(#,##0,,\);&quot; - &quot;;@_)"/>
            </x14:dxf>
          </x14:cfRule>
          <xm:sqref>A45</xm:sqref>
        </x14:conditionalFormatting>
        <x14:conditionalFormatting xmlns:xm="http://schemas.microsoft.com/office/excel/2006/main">
          <x14:cfRule type="expression" priority="651" stopIfTrue="1" id="{23B59B67-AD9E-4229-826E-08D4B3F89E1F}">
            <xm:f>Report_DCF!$B$4="M USD"</xm:f>
            <x14:dxf>
              <numFmt numFmtId="189" formatCode="#,##0,,_);\(#,##0,,\);&quot; - &quot;;@_)"/>
            </x14:dxf>
          </x14:cfRule>
          <xm:sqref>B45</xm:sqref>
        </x14:conditionalFormatting>
        <x14:conditionalFormatting xmlns:xm="http://schemas.microsoft.com/office/excel/2006/main">
          <x14:cfRule type="expression" priority="650" stopIfTrue="1" id="{03BEEDB8-81AE-4D2C-9F95-0E27E3F854E9}">
            <xm:f>Report_DCF!$B$4="M USD"</xm:f>
            <x14:dxf>
              <numFmt numFmtId="189" formatCode="#,##0,,_);\(#,##0,,\);&quot; - &quot;;@_)"/>
            </x14:dxf>
          </x14:cfRule>
          <xm:sqref>C45</xm:sqref>
        </x14:conditionalFormatting>
        <x14:conditionalFormatting xmlns:xm="http://schemas.microsoft.com/office/excel/2006/main">
          <x14:cfRule type="expression" priority="649" stopIfTrue="1" id="{208A55C0-98CD-4493-9BEF-FC84D8E424A5}">
            <xm:f>Report_DCF!$B$4="M USD"</xm:f>
            <x14:dxf>
              <numFmt numFmtId="189" formatCode="#,##0,,_);\(#,##0,,\);&quot; - &quot;;@_)"/>
            </x14:dxf>
          </x14:cfRule>
          <xm:sqref>D45</xm:sqref>
        </x14:conditionalFormatting>
        <x14:conditionalFormatting xmlns:xm="http://schemas.microsoft.com/office/excel/2006/main">
          <x14:cfRule type="expression" priority="648" stopIfTrue="1" id="{8B999BE3-6634-4D17-84AA-52D8149A5A63}">
            <xm:f>Report_DCF!$B$4="M USD"</xm:f>
            <x14:dxf>
              <numFmt numFmtId="189" formatCode="#,##0,,_);\(#,##0,,\);&quot; - &quot;;@_)"/>
            </x14:dxf>
          </x14:cfRule>
          <xm:sqref>E45</xm:sqref>
        </x14:conditionalFormatting>
        <x14:conditionalFormatting xmlns:xm="http://schemas.microsoft.com/office/excel/2006/main">
          <x14:cfRule type="expression" priority="647" stopIfTrue="1" id="{10501084-F17E-4038-A0E7-6ABE699D3689}">
            <xm:f>Report_DCF!$B$4="M USD"</xm:f>
            <x14:dxf>
              <numFmt numFmtId="189" formatCode="#,##0,,_);\(#,##0,,\);&quot; - &quot;;@_)"/>
            </x14:dxf>
          </x14:cfRule>
          <xm:sqref>A46</xm:sqref>
        </x14:conditionalFormatting>
        <x14:conditionalFormatting xmlns:xm="http://schemas.microsoft.com/office/excel/2006/main">
          <x14:cfRule type="expression" priority="646" stopIfTrue="1" id="{46209297-9A88-49A8-8C13-0AECBA310F05}">
            <xm:f>Report_DCF!$B$4="M USD"</xm:f>
            <x14:dxf>
              <numFmt numFmtId="189" formatCode="#,##0,,_);\(#,##0,,\);&quot; - &quot;;@_)"/>
            </x14:dxf>
          </x14:cfRule>
          <xm:sqref>B46</xm:sqref>
        </x14:conditionalFormatting>
        <x14:conditionalFormatting xmlns:xm="http://schemas.microsoft.com/office/excel/2006/main">
          <x14:cfRule type="expression" priority="645" stopIfTrue="1" id="{03B483F4-7689-419B-A117-E8162120A001}">
            <xm:f>Report_DCF!$B$4="M USD"</xm:f>
            <x14:dxf>
              <numFmt numFmtId="189" formatCode="#,##0,,_);\(#,##0,,\);&quot; - &quot;;@_)"/>
            </x14:dxf>
          </x14:cfRule>
          <xm:sqref>C46</xm:sqref>
        </x14:conditionalFormatting>
        <x14:conditionalFormatting xmlns:xm="http://schemas.microsoft.com/office/excel/2006/main">
          <x14:cfRule type="expression" priority="644" stopIfTrue="1" id="{23FF0683-6615-4F9D-A179-84B7F5B038BA}">
            <xm:f>Report_DCF!$B$4="M USD"</xm:f>
            <x14:dxf>
              <numFmt numFmtId="189" formatCode="#,##0,,_);\(#,##0,,\);&quot; - &quot;;@_)"/>
            </x14:dxf>
          </x14:cfRule>
          <xm:sqref>D46</xm:sqref>
        </x14:conditionalFormatting>
        <x14:conditionalFormatting xmlns:xm="http://schemas.microsoft.com/office/excel/2006/main">
          <x14:cfRule type="expression" priority="643" stopIfTrue="1" id="{E232A9A6-3E9D-4E11-898E-B3BF637154CA}">
            <xm:f>Report_DCF!$B$4="M USD"</xm:f>
            <x14:dxf>
              <numFmt numFmtId="189" formatCode="#,##0,,_);\(#,##0,,\);&quot; - &quot;;@_)"/>
            </x14:dxf>
          </x14:cfRule>
          <xm:sqref>E46</xm:sqref>
        </x14:conditionalFormatting>
        <x14:conditionalFormatting xmlns:xm="http://schemas.microsoft.com/office/excel/2006/main">
          <x14:cfRule type="expression" priority="642" stopIfTrue="1" id="{41C163CC-CE42-4B0B-BB58-59DEB1769B68}">
            <xm:f>Report_DCF!$B$4="M USD"</xm:f>
            <x14:dxf>
              <numFmt numFmtId="189" formatCode="#,##0,,_);\(#,##0,,\);&quot; - &quot;;@_)"/>
            </x14:dxf>
          </x14:cfRule>
          <xm:sqref>F46</xm:sqref>
        </x14:conditionalFormatting>
        <x14:conditionalFormatting xmlns:xm="http://schemas.microsoft.com/office/excel/2006/main">
          <x14:cfRule type="expression" priority="641" stopIfTrue="1" id="{95A68828-819A-4D9D-84B6-EEE8A3DFEFFA}">
            <xm:f>Report_DCF!$B$4="M USD"</xm:f>
            <x14:dxf>
              <numFmt numFmtId="189" formatCode="#,##0,,_);\(#,##0,,\);&quot; - &quot;;@_)"/>
            </x14:dxf>
          </x14:cfRule>
          <xm:sqref>G46</xm:sqref>
        </x14:conditionalFormatting>
        <x14:conditionalFormatting xmlns:xm="http://schemas.microsoft.com/office/excel/2006/main">
          <x14:cfRule type="expression" priority="640" stopIfTrue="1" id="{0DDA8722-1B76-4553-95CA-331423F3F924}">
            <xm:f>Report_DCF!$B$4="M USD"</xm:f>
            <x14:dxf>
              <numFmt numFmtId="189" formatCode="#,##0,,_);\(#,##0,,\);&quot; - &quot;;@_)"/>
            </x14:dxf>
          </x14:cfRule>
          <xm:sqref>H46</xm:sqref>
        </x14:conditionalFormatting>
        <x14:conditionalFormatting xmlns:xm="http://schemas.microsoft.com/office/excel/2006/main">
          <x14:cfRule type="expression" priority="639" stopIfTrue="1" id="{78F4B072-B8EB-4F8C-8032-D822D42188EA}">
            <xm:f>Report_DCF!$B$4="M USD"</xm:f>
            <x14:dxf>
              <numFmt numFmtId="189" formatCode="#,##0,,_);\(#,##0,,\);&quot; - &quot;;@_)"/>
            </x14:dxf>
          </x14:cfRule>
          <xm:sqref>I46</xm:sqref>
        </x14:conditionalFormatting>
        <x14:conditionalFormatting xmlns:xm="http://schemas.microsoft.com/office/excel/2006/main">
          <x14:cfRule type="expression" priority="638" stopIfTrue="1" id="{F583D391-B0B4-470A-A590-71787041536C}">
            <xm:f>Report_DCF!$B$4="M USD"</xm:f>
            <x14:dxf>
              <numFmt numFmtId="189" formatCode="#,##0,,_);\(#,##0,,\);&quot; - &quot;;@_)"/>
            </x14:dxf>
          </x14:cfRule>
          <xm:sqref>J46</xm:sqref>
        </x14:conditionalFormatting>
        <x14:conditionalFormatting xmlns:xm="http://schemas.microsoft.com/office/excel/2006/main">
          <x14:cfRule type="expression" priority="637" stopIfTrue="1" id="{36B967CD-BB50-4CA0-9B65-68F368702CF0}">
            <xm:f>Report_DCF!$B$4="M USD"</xm:f>
            <x14:dxf>
              <numFmt numFmtId="189" formatCode="#,##0,,_);\(#,##0,,\);&quot; - &quot;;@_)"/>
            </x14:dxf>
          </x14:cfRule>
          <xm:sqref>K46</xm:sqref>
        </x14:conditionalFormatting>
        <x14:conditionalFormatting xmlns:xm="http://schemas.microsoft.com/office/excel/2006/main">
          <x14:cfRule type="expression" priority="636" stopIfTrue="1" id="{4247A7EE-8FF1-4A75-8893-2AC49906EC64}">
            <xm:f>Report_DCF!$B$4="M USD"</xm:f>
            <x14:dxf>
              <numFmt numFmtId="189" formatCode="#,##0,,_);\(#,##0,,\);&quot; - &quot;;@_)"/>
            </x14:dxf>
          </x14:cfRule>
          <xm:sqref>L46</xm:sqref>
        </x14:conditionalFormatting>
        <x14:conditionalFormatting xmlns:xm="http://schemas.microsoft.com/office/excel/2006/main">
          <x14:cfRule type="expression" priority="635" stopIfTrue="1" id="{BB35287F-A523-444A-AE4B-CDF988527F14}">
            <xm:f>Report_DCF!$B$4="M USD"</xm:f>
            <x14:dxf>
              <numFmt numFmtId="189" formatCode="#,##0,,_);\(#,##0,,\);&quot; - &quot;;@_)"/>
            </x14:dxf>
          </x14:cfRule>
          <xm:sqref>M46</xm:sqref>
        </x14:conditionalFormatting>
        <x14:conditionalFormatting xmlns:xm="http://schemas.microsoft.com/office/excel/2006/main">
          <x14:cfRule type="expression" priority="634" stopIfTrue="1" id="{8DAE811F-4C71-4037-94B9-63C637A272FA}">
            <xm:f>Report_DCF!$B$4="M USD"</xm:f>
            <x14:dxf>
              <numFmt numFmtId="189" formatCode="#,##0,,_);\(#,##0,,\);&quot; - &quot;;@_)"/>
            </x14:dxf>
          </x14:cfRule>
          <xm:sqref>A47</xm:sqref>
        </x14:conditionalFormatting>
        <x14:conditionalFormatting xmlns:xm="http://schemas.microsoft.com/office/excel/2006/main">
          <x14:cfRule type="expression" priority="633" stopIfTrue="1" id="{B78BBAD5-FE22-445F-AFC4-6ED73419211F}">
            <xm:f>Report_DCF!$B$4="M USD"</xm:f>
            <x14:dxf>
              <numFmt numFmtId="189" formatCode="#,##0,,_);\(#,##0,,\);&quot; - &quot;;@_)"/>
            </x14:dxf>
          </x14:cfRule>
          <xm:sqref>B47</xm:sqref>
        </x14:conditionalFormatting>
        <x14:conditionalFormatting xmlns:xm="http://schemas.microsoft.com/office/excel/2006/main">
          <x14:cfRule type="expression" priority="632" stopIfTrue="1" id="{525C6E65-B17A-4A01-868E-FB9BEB8A99D1}">
            <xm:f>Report_DCF!$B$4="M USD"</xm:f>
            <x14:dxf>
              <numFmt numFmtId="189" formatCode="#,##0,,_);\(#,##0,,\);&quot; - &quot;;@_)"/>
            </x14:dxf>
          </x14:cfRule>
          <xm:sqref>C47</xm:sqref>
        </x14:conditionalFormatting>
        <x14:conditionalFormatting xmlns:xm="http://schemas.microsoft.com/office/excel/2006/main">
          <x14:cfRule type="expression" priority="631" stopIfTrue="1" id="{56A047DB-F38C-4E6D-AA5A-A87877253ABF}">
            <xm:f>Report_DCF!$B$4="M USD"</xm:f>
            <x14:dxf>
              <numFmt numFmtId="189" formatCode="#,##0,,_);\(#,##0,,\);&quot; - &quot;;@_)"/>
            </x14:dxf>
          </x14:cfRule>
          <xm:sqref>D47</xm:sqref>
        </x14:conditionalFormatting>
        <x14:conditionalFormatting xmlns:xm="http://schemas.microsoft.com/office/excel/2006/main">
          <x14:cfRule type="expression" priority="630" stopIfTrue="1" id="{3DD03261-D6B6-45C2-9B15-0398CCB88373}">
            <xm:f>Report_DCF!$B$4="M USD"</xm:f>
            <x14:dxf>
              <numFmt numFmtId="189" formatCode="#,##0,,_);\(#,##0,,\);&quot; - &quot;;@_)"/>
            </x14:dxf>
          </x14:cfRule>
          <xm:sqref>E47</xm:sqref>
        </x14:conditionalFormatting>
        <x14:conditionalFormatting xmlns:xm="http://schemas.microsoft.com/office/excel/2006/main">
          <x14:cfRule type="expression" priority="629" stopIfTrue="1" id="{153E2C43-817F-45BE-8AC3-4118F7A8465B}">
            <xm:f>Report_DCF!$B$4="M USD"</xm:f>
            <x14:dxf>
              <numFmt numFmtId="189" formatCode="#,##0,,_);\(#,##0,,\);&quot; - &quot;;@_)"/>
            </x14:dxf>
          </x14:cfRule>
          <xm:sqref>F47</xm:sqref>
        </x14:conditionalFormatting>
        <x14:conditionalFormatting xmlns:xm="http://schemas.microsoft.com/office/excel/2006/main">
          <x14:cfRule type="expression" priority="628" stopIfTrue="1" id="{8928EF52-9E3E-4770-B35C-EE480D4C4FB0}">
            <xm:f>Report_DCF!$B$4="M USD"</xm:f>
            <x14:dxf>
              <numFmt numFmtId="189" formatCode="#,##0,,_);\(#,##0,,\);&quot; - &quot;;@_)"/>
            </x14:dxf>
          </x14:cfRule>
          <xm:sqref>G47</xm:sqref>
        </x14:conditionalFormatting>
        <x14:conditionalFormatting xmlns:xm="http://schemas.microsoft.com/office/excel/2006/main">
          <x14:cfRule type="expression" priority="627" stopIfTrue="1" id="{39501A6B-9368-4C88-8CCA-794112B745D7}">
            <xm:f>Report_DCF!$B$4="M USD"</xm:f>
            <x14:dxf>
              <numFmt numFmtId="189" formatCode="#,##0,,_);\(#,##0,,\);&quot; - &quot;;@_)"/>
            </x14:dxf>
          </x14:cfRule>
          <xm:sqref>H47</xm:sqref>
        </x14:conditionalFormatting>
        <x14:conditionalFormatting xmlns:xm="http://schemas.microsoft.com/office/excel/2006/main">
          <x14:cfRule type="expression" priority="626" stopIfTrue="1" id="{2AC2AF4A-5836-499D-ACCE-A843F4B5E3E8}">
            <xm:f>Report_DCF!$B$4="M USD"</xm:f>
            <x14:dxf>
              <numFmt numFmtId="189" formatCode="#,##0,,_);\(#,##0,,\);&quot; - &quot;;@_)"/>
            </x14:dxf>
          </x14:cfRule>
          <xm:sqref>I47</xm:sqref>
        </x14:conditionalFormatting>
        <x14:conditionalFormatting xmlns:xm="http://schemas.microsoft.com/office/excel/2006/main">
          <x14:cfRule type="expression" priority="625" stopIfTrue="1" id="{81A7BC2D-55D7-40EC-9655-30F1E7F51CC8}">
            <xm:f>Report_DCF!$B$4="M USD"</xm:f>
            <x14:dxf>
              <numFmt numFmtId="189" formatCode="#,##0,,_);\(#,##0,,\);&quot; - &quot;;@_)"/>
            </x14:dxf>
          </x14:cfRule>
          <xm:sqref>J47</xm:sqref>
        </x14:conditionalFormatting>
        <x14:conditionalFormatting xmlns:xm="http://schemas.microsoft.com/office/excel/2006/main">
          <x14:cfRule type="expression" priority="624" stopIfTrue="1" id="{802F6767-8E5F-4843-B68B-F44688721DE9}">
            <xm:f>Report_DCF!$B$4="M USD"</xm:f>
            <x14:dxf>
              <numFmt numFmtId="189" formatCode="#,##0,,_);\(#,##0,,\);&quot; - &quot;;@_)"/>
            </x14:dxf>
          </x14:cfRule>
          <xm:sqref>K47</xm:sqref>
        </x14:conditionalFormatting>
        <x14:conditionalFormatting xmlns:xm="http://schemas.microsoft.com/office/excel/2006/main">
          <x14:cfRule type="expression" priority="623" stopIfTrue="1" id="{BAE54787-A0BC-4F03-A84E-06FBEAAF7EFB}">
            <xm:f>Report_DCF!$B$4="M USD"</xm:f>
            <x14:dxf>
              <numFmt numFmtId="189" formatCode="#,##0,,_);\(#,##0,,\);&quot; - &quot;;@_)"/>
            </x14:dxf>
          </x14:cfRule>
          <xm:sqref>L47</xm:sqref>
        </x14:conditionalFormatting>
        <x14:conditionalFormatting xmlns:xm="http://schemas.microsoft.com/office/excel/2006/main">
          <x14:cfRule type="expression" priority="622" stopIfTrue="1" id="{FA613FBA-1DAA-4DCC-91CD-D93BEBD42A92}">
            <xm:f>Report_DCF!$B$4="M USD"</xm:f>
            <x14:dxf>
              <numFmt numFmtId="189" formatCode="#,##0,,_);\(#,##0,,\);&quot; - &quot;;@_)"/>
            </x14:dxf>
          </x14:cfRule>
          <xm:sqref>M47</xm:sqref>
        </x14:conditionalFormatting>
        <x14:conditionalFormatting xmlns:xm="http://schemas.microsoft.com/office/excel/2006/main">
          <x14:cfRule type="expression" priority="621" stopIfTrue="1" id="{5A7B2EC4-8BD7-430B-87BA-7CF80E194730}">
            <xm:f>Report_DCF!$B$4="M USD"</xm:f>
            <x14:dxf>
              <numFmt numFmtId="189" formatCode="#,##0,,_);\(#,##0,,\);&quot; - &quot;;@_)"/>
            </x14:dxf>
          </x14:cfRule>
          <xm:sqref>A48</xm:sqref>
        </x14:conditionalFormatting>
        <x14:conditionalFormatting xmlns:xm="http://schemas.microsoft.com/office/excel/2006/main">
          <x14:cfRule type="expression" priority="620" stopIfTrue="1" id="{912B752E-A3E6-41E7-A677-EF267E4E0AA1}">
            <xm:f>Report_DCF!$B$4="M USD"</xm:f>
            <x14:dxf>
              <numFmt numFmtId="189" formatCode="#,##0,,_);\(#,##0,,\);&quot; - &quot;;@_)"/>
            </x14:dxf>
          </x14:cfRule>
          <xm:sqref>B48</xm:sqref>
        </x14:conditionalFormatting>
        <x14:conditionalFormatting xmlns:xm="http://schemas.microsoft.com/office/excel/2006/main">
          <x14:cfRule type="expression" priority="619" stopIfTrue="1" id="{A37D7B03-8CBC-4BE3-A759-6F66744553A1}">
            <xm:f>Report_DCF!$B$4="M USD"</xm:f>
            <x14:dxf>
              <numFmt numFmtId="189" formatCode="#,##0,,_);\(#,##0,,\);&quot; - &quot;;@_)"/>
            </x14:dxf>
          </x14:cfRule>
          <xm:sqref>C48</xm:sqref>
        </x14:conditionalFormatting>
        <x14:conditionalFormatting xmlns:xm="http://schemas.microsoft.com/office/excel/2006/main">
          <x14:cfRule type="expression" priority="618" stopIfTrue="1" id="{3B9B5EC6-137A-4D16-A4DD-F58B7ED77DF5}">
            <xm:f>Report_DCF!$B$4="M USD"</xm:f>
            <x14:dxf>
              <numFmt numFmtId="189" formatCode="#,##0,,_);\(#,##0,,\);&quot; - &quot;;@_)"/>
            </x14:dxf>
          </x14:cfRule>
          <xm:sqref>D48</xm:sqref>
        </x14:conditionalFormatting>
        <x14:conditionalFormatting xmlns:xm="http://schemas.microsoft.com/office/excel/2006/main">
          <x14:cfRule type="expression" priority="617" stopIfTrue="1" id="{4E0BD945-AB0C-4C64-B7DA-4A02AA00EDFF}">
            <xm:f>Report_DCF!$B$4="M USD"</xm:f>
            <x14:dxf>
              <numFmt numFmtId="189" formatCode="#,##0,,_);\(#,##0,,\);&quot; - &quot;;@_)"/>
            </x14:dxf>
          </x14:cfRule>
          <xm:sqref>E48</xm:sqref>
        </x14:conditionalFormatting>
        <x14:conditionalFormatting xmlns:xm="http://schemas.microsoft.com/office/excel/2006/main">
          <x14:cfRule type="expression" priority="616" stopIfTrue="1" id="{4864E515-DD2D-4C08-9AF8-8578D8618EDC}">
            <xm:f>Report_DCF!$B$4="M USD"</xm:f>
            <x14:dxf>
              <numFmt numFmtId="189" formatCode="#,##0,,_);\(#,##0,,\);&quot; - &quot;;@_)"/>
            </x14:dxf>
          </x14:cfRule>
          <xm:sqref>A49</xm:sqref>
        </x14:conditionalFormatting>
        <x14:conditionalFormatting xmlns:xm="http://schemas.microsoft.com/office/excel/2006/main">
          <x14:cfRule type="expression" priority="615" stopIfTrue="1" id="{B08866A8-0B5C-43A3-BE22-2D59295F9984}">
            <xm:f>Report_DCF!$B$4="M USD"</xm:f>
            <x14:dxf>
              <numFmt numFmtId="189" formatCode="#,##0,,_);\(#,##0,,\);&quot; - &quot;;@_)"/>
            </x14:dxf>
          </x14:cfRule>
          <xm:sqref>B49</xm:sqref>
        </x14:conditionalFormatting>
        <x14:conditionalFormatting xmlns:xm="http://schemas.microsoft.com/office/excel/2006/main">
          <x14:cfRule type="expression" priority="614" stopIfTrue="1" id="{F4A8FD60-04C0-45DE-A36F-55ACDD3299B9}">
            <xm:f>Report_DCF!$B$4="M USD"</xm:f>
            <x14:dxf>
              <numFmt numFmtId="189" formatCode="#,##0,,_);\(#,##0,,\);&quot; - &quot;;@_)"/>
            </x14:dxf>
          </x14:cfRule>
          <xm:sqref>C49</xm:sqref>
        </x14:conditionalFormatting>
        <x14:conditionalFormatting xmlns:xm="http://schemas.microsoft.com/office/excel/2006/main">
          <x14:cfRule type="expression" priority="613" stopIfTrue="1" id="{EAEF0E5B-8349-4469-9388-6652A5393137}">
            <xm:f>Report_DCF!$B$4="M USD"</xm:f>
            <x14:dxf>
              <numFmt numFmtId="189" formatCode="#,##0,,_);\(#,##0,,\);&quot; - &quot;;@_)"/>
            </x14:dxf>
          </x14:cfRule>
          <xm:sqref>D49</xm:sqref>
        </x14:conditionalFormatting>
        <x14:conditionalFormatting xmlns:xm="http://schemas.microsoft.com/office/excel/2006/main">
          <x14:cfRule type="expression" priority="612" stopIfTrue="1" id="{E9A7FD5E-69F4-4D73-8CB4-B1191E93F073}">
            <xm:f>Report_DCF!$B$4="M USD"</xm:f>
            <x14:dxf>
              <numFmt numFmtId="189" formatCode="#,##0,,_);\(#,##0,,\);&quot; - &quot;;@_)"/>
            </x14:dxf>
          </x14:cfRule>
          <xm:sqref>E49</xm:sqref>
        </x14:conditionalFormatting>
        <x14:conditionalFormatting xmlns:xm="http://schemas.microsoft.com/office/excel/2006/main">
          <x14:cfRule type="expression" priority="611" stopIfTrue="1" id="{2EB2E2B4-6D5B-4954-938E-B2B184347D94}">
            <xm:f>Report_DCF!$B$4="M USD"</xm:f>
            <x14:dxf>
              <numFmt numFmtId="189" formatCode="#,##0,,_);\(#,##0,,\);&quot; - &quot;;@_)"/>
            </x14:dxf>
          </x14:cfRule>
          <xm:sqref>F49</xm:sqref>
        </x14:conditionalFormatting>
        <x14:conditionalFormatting xmlns:xm="http://schemas.microsoft.com/office/excel/2006/main">
          <x14:cfRule type="expression" priority="610" stopIfTrue="1" id="{4630594C-4141-436A-B120-F5A5873E2401}">
            <xm:f>Report_DCF!$B$4="M USD"</xm:f>
            <x14:dxf>
              <numFmt numFmtId="189" formatCode="#,##0,,_);\(#,##0,,\);&quot; - &quot;;@_)"/>
            </x14:dxf>
          </x14:cfRule>
          <xm:sqref>G49</xm:sqref>
        </x14:conditionalFormatting>
        <x14:conditionalFormatting xmlns:xm="http://schemas.microsoft.com/office/excel/2006/main">
          <x14:cfRule type="expression" priority="609" stopIfTrue="1" id="{F43AF37A-016A-4477-8965-5B48B1CCBE2B}">
            <xm:f>Report_DCF!$B$4="M USD"</xm:f>
            <x14:dxf>
              <numFmt numFmtId="189" formatCode="#,##0,,_);\(#,##0,,\);&quot; - &quot;;@_)"/>
            </x14:dxf>
          </x14:cfRule>
          <xm:sqref>H49</xm:sqref>
        </x14:conditionalFormatting>
        <x14:conditionalFormatting xmlns:xm="http://schemas.microsoft.com/office/excel/2006/main">
          <x14:cfRule type="expression" priority="608" stopIfTrue="1" id="{8B58EAA5-D27F-4084-9735-46A4A3B8E830}">
            <xm:f>Report_DCF!$B$4="M USD"</xm:f>
            <x14:dxf>
              <numFmt numFmtId="189" formatCode="#,##0,,_);\(#,##0,,\);&quot; - &quot;;@_)"/>
            </x14:dxf>
          </x14:cfRule>
          <xm:sqref>I49</xm:sqref>
        </x14:conditionalFormatting>
        <x14:conditionalFormatting xmlns:xm="http://schemas.microsoft.com/office/excel/2006/main">
          <x14:cfRule type="expression" priority="607" stopIfTrue="1" id="{B04DEBED-6FB9-4DFE-84A0-55972C0062ED}">
            <xm:f>Report_DCF!$B$4="M USD"</xm:f>
            <x14:dxf>
              <numFmt numFmtId="189" formatCode="#,##0,,_);\(#,##0,,\);&quot; - &quot;;@_)"/>
            </x14:dxf>
          </x14:cfRule>
          <xm:sqref>J49</xm:sqref>
        </x14:conditionalFormatting>
        <x14:conditionalFormatting xmlns:xm="http://schemas.microsoft.com/office/excel/2006/main">
          <x14:cfRule type="expression" priority="606" stopIfTrue="1" id="{02C51461-A26E-4A4D-9F93-18AD3AE25893}">
            <xm:f>Report_DCF!$B$4="M USD"</xm:f>
            <x14:dxf>
              <numFmt numFmtId="189" formatCode="#,##0,,_);\(#,##0,,\);&quot; - &quot;;@_)"/>
            </x14:dxf>
          </x14:cfRule>
          <xm:sqref>K49</xm:sqref>
        </x14:conditionalFormatting>
        <x14:conditionalFormatting xmlns:xm="http://schemas.microsoft.com/office/excel/2006/main">
          <x14:cfRule type="expression" priority="605" stopIfTrue="1" id="{F88FABBF-A36F-40BE-B8E6-54C2DE058819}">
            <xm:f>Report_DCF!$B$4="M USD"</xm:f>
            <x14:dxf>
              <numFmt numFmtId="189" formatCode="#,##0,,_);\(#,##0,,\);&quot; - &quot;;@_)"/>
            </x14:dxf>
          </x14:cfRule>
          <xm:sqref>L49</xm:sqref>
        </x14:conditionalFormatting>
        <x14:conditionalFormatting xmlns:xm="http://schemas.microsoft.com/office/excel/2006/main">
          <x14:cfRule type="expression" priority="604" stopIfTrue="1" id="{118546FE-FDBA-4418-AB4D-D18422530A41}">
            <xm:f>Report_DCF!$B$4="M USD"</xm:f>
            <x14:dxf>
              <numFmt numFmtId="189" formatCode="#,##0,,_);\(#,##0,,\);&quot; - &quot;;@_)"/>
            </x14:dxf>
          </x14:cfRule>
          <xm:sqref>M49</xm:sqref>
        </x14:conditionalFormatting>
        <x14:conditionalFormatting xmlns:xm="http://schemas.microsoft.com/office/excel/2006/main">
          <x14:cfRule type="expression" priority="603" stopIfTrue="1" id="{31C91878-0BAD-4AA7-89FD-DE9663D8B010}">
            <xm:f>Report_DCF!$B$4="M USD"</xm:f>
            <x14:dxf>
              <numFmt numFmtId="189" formatCode="#,##0,,_);\(#,##0,,\);&quot; - &quot;;@_)"/>
            </x14:dxf>
          </x14:cfRule>
          <xm:sqref>A50</xm:sqref>
        </x14:conditionalFormatting>
        <x14:conditionalFormatting xmlns:xm="http://schemas.microsoft.com/office/excel/2006/main">
          <x14:cfRule type="expression" priority="602" stopIfTrue="1" id="{708F9A5A-6A86-4001-9CB7-F01BE57391C3}">
            <xm:f>Report_DCF!$B$4="M USD"</xm:f>
            <x14:dxf>
              <numFmt numFmtId="189" formatCode="#,##0,,_);\(#,##0,,\);&quot; - &quot;;@_)"/>
            </x14:dxf>
          </x14:cfRule>
          <xm:sqref>B50</xm:sqref>
        </x14:conditionalFormatting>
        <x14:conditionalFormatting xmlns:xm="http://schemas.microsoft.com/office/excel/2006/main">
          <x14:cfRule type="expression" priority="601" stopIfTrue="1" id="{C7136163-6103-4CFE-9556-CD0F55EF8198}">
            <xm:f>Report_DCF!$B$4="M USD"</xm:f>
            <x14:dxf>
              <numFmt numFmtId="189" formatCode="#,##0,,_);\(#,##0,,\);&quot; - &quot;;@_)"/>
            </x14:dxf>
          </x14:cfRule>
          <xm:sqref>C50</xm:sqref>
        </x14:conditionalFormatting>
        <x14:conditionalFormatting xmlns:xm="http://schemas.microsoft.com/office/excel/2006/main">
          <x14:cfRule type="expression" priority="600" stopIfTrue="1" id="{847CCAA2-33DD-4017-935C-83D4822A576C}">
            <xm:f>Report_DCF!$B$4="M USD"</xm:f>
            <x14:dxf>
              <numFmt numFmtId="189" formatCode="#,##0,,_);\(#,##0,,\);&quot; - &quot;;@_)"/>
            </x14:dxf>
          </x14:cfRule>
          <xm:sqref>D50</xm:sqref>
        </x14:conditionalFormatting>
        <x14:conditionalFormatting xmlns:xm="http://schemas.microsoft.com/office/excel/2006/main">
          <x14:cfRule type="expression" priority="599" stopIfTrue="1" id="{A666B5A7-820D-4A47-8C26-E92892157C34}">
            <xm:f>Report_DCF!$B$4="M USD"</xm:f>
            <x14:dxf>
              <numFmt numFmtId="189" formatCode="#,##0,,_);\(#,##0,,\);&quot; - &quot;;@_)"/>
            </x14:dxf>
          </x14:cfRule>
          <xm:sqref>E50</xm:sqref>
        </x14:conditionalFormatting>
        <x14:conditionalFormatting xmlns:xm="http://schemas.microsoft.com/office/excel/2006/main">
          <x14:cfRule type="expression" priority="598" stopIfTrue="1" id="{E33C4572-1069-4578-9A04-956070C9C452}">
            <xm:f>Report_DCF!$B$4="M USD"</xm:f>
            <x14:dxf>
              <numFmt numFmtId="189" formatCode="#,##0,,_);\(#,##0,,\);&quot; - &quot;;@_)"/>
            </x14:dxf>
          </x14:cfRule>
          <xm:sqref>A51</xm:sqref>
        </x14:conditionalFormatting>
        <x14:conditionalFormatting xmlns:xm="http://schemas.microsoft.com/office/excel/2006/main">
          <x14:cfRule type="expression" priority="597" stopIfTrue="1" id="{94D8DBEE-633E-49D5-9267-B9A62708F7E8}">
            <xm:f>Report_DCF!$B$4="M USD"</xm:f>
            <x14:dxf>
              <numFmt numFmtId="189" formatCode="#,##0,,_);\(#,##0,,\);&quot; - &quot;;@_)"/>
            </x14:dxf>
          </x14:cfRule>
          <xm:sqref>B51</xm:sqref>
        </x14:conditionalFormatting>
        <x14:conditionalFormatting xmlns:xm="http://schemas.microsoft.com/office/excel/2006/main">
          <x14:cfRule type="expression" priority="596" stopIfTrue="1" id="{DA096E5D-ADBB-4C72-8A37-C1C2DDF8914F}">
            <xm:f>Report_DCF!$B$4="M USD"</xm:f>
            <x14:dxf>
              <numFmt numFmtId="189" formatCode="#,##0,,_);\(#,##0,,\);&quot; - &quot;;@_)"/>
            </x14:dxf>
          </x14:cfRule>
          <xm:sqref>C51</xm:sqref>
        </x14:conditionalFormatting>
        <x14:conditionalFormatting xmlns:xm="http://schemas.microsoft.com/office/excel/2006/main">
          <x14:cfRule type="expression" priority="595" stopIfTrue="1" id="{3E18624E-5384-4E12-8398-25EF4B947B33}">
            <xm:f>Report_DCF!$B$4="M USD"</xm:f>
            <x14:dxf>
              <numFmt numFmtId="189" formatCode="#,##0,,_);\(#,##0,,\);&quot; - &quot;;@_)"/>
            </x14:dxf>
          </x14:cfRule>
          <xm:sqref>D51</xm:sqref>
        </x14:conditionalFormatting>
        <x14:conditionalFormatting xmlns:xm="http://schemas.microsoft.com/office/excel/2006/main">
          <x14:cfRule type="expression" priority="594" stopIfTrue="1" id="{0AC6B373-8484-4A4F-A121-173064285DF4}">
            <xm:f>Report_DCF!$B$4="M USD"</xm:f>
            <x14:dxf>
              <numFmt numFmtId="189" formatCode="#,##0,,_);\(#,##0,,\);&quot; - &quot;;@_)"/>
            </x14:dxf>
          </x14:cfRule>
          <xm:sqref>E51</xm:sqref>
        </x14:conditionalFormatting>
        <x14:conditionalFormatting xmlns:xm="http://schemas.microsoft.com/office/excel/2006/main">
          <x14:cfRule type="expression" priority="593" stopIfTrue="1" id="{96887700-F200-4FC8-BD29-A6ED59726007}">
            <xm:f>Report_DCF!$B$4="M USD"</xm:f>
            <x14:dxf>
              <numFmt numFmtId="189" formatCode="#,##0,,_);\(#,##0,,\);&quot; - &quot;;@_)"/>
            </x14:dxf>
          </x14:cfRule>
          <xm:sqref>F51</xm:sqref>
        </x14:conditionalFormatting>
        <x14:conditionalFormatting xmlns:xm="http://schemas.microsoft.com/office/excel/2006/main">
          <x14:cfRule type="expression" priority="592" stopIfTrue="1" id="{0DA9F46C-33F7-46AB-B6D3-0631DB488240}">
            <xm:f>Report_DCF!$B$4="M USD"</xm:f>
            <x14:dxf>
              <numFmt numFmtId="189" formatCode="#,##0,,_);\(#,##0,,\);&quot; - &quot;;@_)"/>
            </x14:dxf>
          </x14:cfRule>
          <xm:sqref>G51</xm:sqref>
        </x14:conditionalFormatting>
        <x14:conditionalFormatting xmlns:xm="http://schemas.microsoft.com/office/excel/2006/main">
          <x14:cfRule type="expression" priority="591" stopIfTrue="1" id="{7E5FFAB6-3BE9-4967-BF50-B5A3F27E5C69}">
            <xm:f>Report_DCF!$B$4="M USD"</xm:f>
            <x14:dxf>
              <numFmt numFmtId="189" formatCode="#,##0,,_);\(#,##0,,\);&quot; - &quot;;@_)"/>
            </x14:dxf>
          </x14:cfRule>
          <xm:sqref>H51</xm:sqref>
        </x14:conditionalFormatting>
        <x14:conditionalFormatting xmlns:xm="http://schemas.microsoft.com/office/excel/2006/main">
          <x14:cfRule type="expression" priority="590" stopIfTrue="1" id="{3BF4BDF8-FCD7-4358-916F-6CE97F3D3F60}">
            <xm:f>Report_DCF!$B$4="M USD"</xm:f>
            <x14:dxf>
              <numFmt numFmtId="189" formatCode="#,##0,,_);\(#,##0,,\);&quot; - &quot;;@_)"/>
            </x14:dxf>
          </x14:cfRule>
          <xm:sqref>I51</xm:sqref>
        </x14:conditionalFormatting>
        <x14:conditionalFormatting xmlns:xm="http://schemas.microsoft.com/office/excel/2006/main">
          <x14:cfRule type="expression" priority="589" stopIfTrue="1" id="{68C8247A-62DA-47E9-A092-97FA36EF013E}">
            <xm:f>Report_DCF!$B$4="M USD"</xm:f>
            <x14:dxf>
              <numFmt numFmtId="189" formatCode="#,##0,,_);\(#,##0,,\);&quot; - &quot;;@_)"/>
            </x14:dxf>
          </x14:cfRule>
          <xm:sqref>J51</xm:sqref>
        </x14:conditionalFormatting>
        <x14:conditionalFormatting xmlns:xm="http://schemas.microsoft.com/office/excel/2006/main">
          <x14:cfRule type="expression" priority="588" stopIfTrue="1" id="{2004C25E-BB84-4832-82F9-39FDB4E662B6}">
            <xm:f>Report_DCF!$B$4="M USD"</xm:f>
            <x14:dxf>
              <numFmt numFmtId="189" formatCode="#,##0,,_);\(#,##0,,\);&quot; - &quot;;@_)"/>
            </x14:dxf>
          </x14:cfRule>
          <xm:sqref>K51</xm:sqref>
        </x14:conditionalFormatting>
        <x14:conditionalFormatting xmlns:xm="http://schemas.microsoft.com/office/excel/2006/main">
          <x14:cfRule type="expression" priority="587" stopIfTrue="1" id="{3A4C51D7-575C-4BDD-A686-1694A179B0DD}">
            <xm:f>Report_DCF!$B$4="M USD"</xm:f>
            <x14:dxf>
              <numFmt numFmtId="189" formatCode="#,##0,,_);\(#,##0,,\);&quot; - &quot;;@_)"/>
            </x14:dxf>
          </x14:cfRule>
          <xm:sqref>L51</xm:sqref>
        </x14:conditionalFormatting>
        <x14:conditionalFormatting xmlns:xm="http://schemas.microsoft.com/office/excel/2006/main">
          <x14:cfRule type="expression" priority="586" stopIfTrue="1" id="{82D8BB89-8183-4BAE-8395-FFFE46B1662D}">
            <xm:f>Report_DCF!$B$4="M USD"</xm:f>
            <x14:dxf>
              <numFmt numFmtId="189" formatCode="#,##0,,_);\(#,##0,,\);&quot; - &quot;;@_)"/>
            </x14:dxf>
          </x14:cfRule>
          <xm:sqref>M51</xm:sqref>
        </x14:conditionalFormatting>
        <x14:conditionalFormatting xmlns:xm="http://schemas.microsoft.com/office/excel/2006/main">
          <x14:cfRule type="expression" priority="585" stopIfTrue="1" id="{40EF1C8A-D50B-42A1-A6F6-D93248B6B460}">
            <xm:f>Report_DCF!$B$4="M USD"</xm:f>
            <x14:dxf>
              <numFmt numFmtId="189" formatCode="#,##0,,_);\(#,##0,,\);&quot; - &quot;;@_)"/>
            </x14:dxf>
          </x14:cfRule>
          <xm:sqref>A52</xm:sqref>
        </x14:conditionalFormatting>
        <x14:conditionalFormatting xmlns:xm="http://schemas.microsoft.com/office/excel/2006/main">
          <x14:cfRule type="expression" priority="584" stopIfTrue="1" id="{6EF2339F-8AE6-4064-B16A-395DC794E207}">
            <xm:f>Report_DCF!$B$4="M USD"</xm:f>
            <x14:dxf>
              <numFmt numFmtId="189" formatCode="#,##0,,_);\(#,##0,,\);&quot; - &quot;;@_)"/>
            </x14:dxf>
          </x14:cfRule>
          <xm:sqref>B52</xm:sqref>
        </x14:conditionalFormatting>
        <x14:conditionalFormatting xmlns:xm="http://schemas.microsoft.com/office/excel/2006/main">
          <x14:cfRule type="expression" priority="583" stopIfTrue="1" id="{676631B3-A56C-4F96-BDBA-A31BFC150098}">
            <xm:f>Report_DCF!$B$4="M USD"</xm:f>
            <x14:dxf>
              <numFmt numFmtId="189" formatCode="#,##0,,_);\(#,##0,,\);&quot; - &quot;;@_)"/>
            </x14:dxf>
          </x14:cfRule>
          <xm:sqref>C52</xm:sqref>
        </x14:conditionalFormatting>
        <x14:conditionalFormatting xmlns:xm="http://schemas.microsoft.com/office/excel/2006/main">
          <x14:cfRule type="expression" priority="582" stopIfTrue="1" id="{8E780AA6-7B90-475A-BAA6-5537361703A1}">
            <xm:f>Report_DCF!$B$4="M USD"</xm:f>
            <x14:dxf>
              <numFmt numFmtId="189" formatCode="#,##0,,_);\(#,##0,,\);&quot; - &quot;;@_)"/>
            </x14:dxf>
          </x14:cfRule>
          <xm:sqref>D52</xm:sqref>
        </x14:conditionalFormatting>
        <x14:conditionalFormatting xmlns:xm="http://schemas.microsoft.com/office/excel/2006/main">
          <x14:cfRule type="expression" priority="581" stopIfTrue="1" id="{ED2F15FF-4EAD-46FD-873C-2F846ACCCFA9}">
            <xm:f>Report_DCF!$B$4="M USD"</xm:f>
            <x14:dxf>
              <numFmt numFmtId="189" formatCode="#,##0,,_);\(#,##0,,\);&quot; - &quot;;@_)"/>
            </x14:dxf>
          </x14:cfRule>
          <xm:sqref>E52</xm:sqref>
        </x14:conditionalFormatting>
        <x14:conditionalFormatting xmlns:xm="http://schemas.microsoft.com/office/excel/2006/main">
          <x14:cfRule type="expression" priority="580" stopIfTrue="1" id="{5F3603D9-074E-4BE1-9EDB-6671AAEE6BB0}">
            <xm:f>Report_DCF!$B$4="M USD"</xm:f>
            <x14:dxf>
              <numFmt numFmtId="189" formatCode="#,##0,,_);\(#,##0,,\);&quot; - &quot;;@_)"/>
            </x14:dxf>
          </x14:cfRule>
          <xm:sqref>A53</xm:sqref>
        </x14:conditionalFormatting>
        <x14:conditionalFormatting xmlns:xm="http://schemas.microsoft.com/office/excel/2006/main">
          <x14:cfRule type="expression" priority="579" stopIfTrue="1" id="{26948EDD-2BD9-45C9-B1E4-B64A25A29C1E}">
            <xm:f>Report_DCF!$B$4="M USD"</xm:f>
            <x14:dxf>
              <numFmt numFmtId="189" formatCode="#,##0,,_);\(#,##0,,\);&quot; - &quot;;@_)"/>
            </x14:dxf>
          </x14:cfRule>
          <xm:sqref>B53</xm:sqref>
        </x14:conditionalFormatting>
        <x14:conditionalFormatting xmlns:xm="http://schemas.microsoft.com/office/excel/2006/main">
          <x14:cfRule type="expression" priority="578" stopIfTrue="1" id="{43A4D9ED-F64A-4538-AE5A-FC56BE51BC09}">
            <xm:f>Report_DCF!$B$4="M USD"</xm:f>
            <x14:dxf>
              <numFmt numFmtId="189" formatCode="#,##0,,_);\(#,##0,,\);&quot; - &quot;;@_)"/>
            </x14:dxf>
          </x14:cfRule>
          <xm:sqref>C53</xm:sqref>
        </x14:conditionalFormatting>
        <x14:conditionalFormatting xmlns:xm="http://schemas.microsoft.com/office/excel/2006/main">
          <x14:cfRule type="expression" priority="577" stopIfTrue="1" id="{2AF42624-761F-4D02-9FEB-1CFC4F8D85FE}">
            <xm:f>Report_DCF!$B$4="M USD"</xm:f>
            <x14:dxf>
              <numFmt numFmtId="189" formatCode="#,##0,,_);\(#,##0,,\);&quot; - &quot;;@_)"/>
            </x14:dxf>
          </x14:cfRule>
          <xm:sqref>D53</xm:sqref>
        </x14:conditionalFormatting>
        <x14:conditionalFormatting xmlns:xm="http://schemas.microsoft.com/office/excel/2006/main">
          <x14:cfRule type="expression" priority="576" stopIfTrue="1" id="{EED83063-33D1-4641-BF97-F2258471FEF0}">
            <xm:f>Report_DCF!$B$4="M USD"</xm:f>
            <x14:dxf>
              <numFmt numFmtId="189" formatCode="#,##0,,_);\(#,##0,,\);&quot; - &quot;;@_)"/>
            </x14:dxf>
          </x14:cfRule>
          <xm:sqref>E53</xm:sqref>
        </x14:conditionalFormatting>
        <x14:conditionalFormatting xmlns:xm="http://schemas.microsoft.com/office/excel/2006/main">
          <x14:cfRule type="expression" priority="575" stopIfTrue="1" id="{121E0EB1-9B5F-448B-ADFC-F91B96016AC3}">
            <xm:f>Report_DCF!$B$4="M USD"</xm:f>
            <x14:dxf>
              <numFmt numFmtId="189" formatCode="#,##0,,_);\(#,##0,,\);&quot; - &quot;;@_)"/>
            </x14:dxf>
          </x14:cfRule>
          <xm:sqref>F53</xm:sqref>
        </x14:conditionalFormatting>
        <x14:conditionalFormatting xmlns:xm="http://schemas.microsoft.com/office/excel/2006/main">
          <x14:cfRule type="expression" priority="574" stopIfTrue="1" id="{F36CCD2C-1722-4607-A043-5C54D2528504}">
            <xm:f>Report_DCF!$B$4="M USD"</xm:f>
            <x14:dxf>
              <numFmt numFmtId="189" formatCode="#,##0,,_);\(#,##0,,\);&quot; - &quot;;@_)"/>
            </x14:dxf>
          </x14:cfRule>
          <xm:sqref>G53</xm:sqref>
        </x14:conditionalFormatting>
        <x14:conditionalFormatting xmlns:xm="http://schemas.microsoft.com/office/excel/2006/main">
          <x14:cfRule type="expression" priority="573" stopIfTrue="1" id="{E30E24E1-AD91-46BD-84F4-D614D5E04F5F}">
            <xm:f>Report_DCF!$B$4="M USD"</xm:f>
            <x14:dxf>
              <numFmt numFmtId="189" formatCode="#,##0,,_);\(#,##0,,\);&quot; - &quot;;@_)"/>
            </x14:dxf>
          </x14:cfRule>
          <xm:sqref>H53</xm:sqref>
        </x14:conditionalFormatting>
        <x14:conditionalFormatting xmlns:xm="http://schemas.microsoft.com/office/excel/2006/main">
          <x14:cfRule type="expression" priority="572" stopIfTrue="1" id="{BCFDBEBC-5D50-4548-809A-CE076C349F8F}">
            <xm:f>Report_DCF!$B$4="M USD"</xm:f>
            <x14:dxf>
              <numFmt numFmtId="189" formatCode="#,##0,,_);\(#,##0,,\);&quot; - &quot;;@_)"/>
            </x14:dxf>
          </x14:cfRule>
          <xm:sqref>I53</xm:sqref>
        </x14:conditionalFormatting>
        <x14:conditionalFormatting xmlns:xm="http://schemas.microsoft.com/office/excel/2006/main">
          <x14:cfRule type="expression" priority="571" stopIfTrue="1" id="{2A64F4CC-ACA0-49EE-8C2F-B4713C217A6A}">
            <xm:f>Report_DCF!$B$4="M USD"</xm:f>
            <x14:dxf>
              <numFmt numFmtId="189" formatCode="#,##0,,_);\(#,##0,,\);&quot; - &quot;;@_)"/>
            </x14:dxf>
          </x14:cfRule>
          <xm:sqref>J53</xm:sqref>
        </x14:conditionalFormatting>
        <x14:conditionalFormatting xmlns:xm="http://schemas.microsoft.com/office/excel/2006/main">
          <x14:cfRule type="expression" priority="570" stopIfTrue="1" id="{90234E17-BEA9-497B-9DD6-7D2CC2820090}">
            <xm:f>Report_DCF!$B$4="M USD"</xm:f>
            <x14:dxf>
              <numFmt numFmtId="189" formatCode="#,##0,,_);\(#,##0,,\);&quot; - &quot;;@_)"/>
            </x14:dxf>
          </x14:cfRule>
          <xm:sqref>K53</xm:sqref>
        </x14:conditionalFormatting>
        <x14:conditionalFormatting xmlns:xm="http://schemas.microsoft.com/office/excel/2006/main">
          <x14:cfRule type="expression" priority="569" stopIfTrue="1" id="{9D30876A-5C55-4128-9C67-2AFBDF3F99B4}">
            <xm:f>Report_DCF!$B$4="M USD"</xm:f>
            <x14:dxf>
              <numFmt numFmtId="189" formatCode="#,##0,,_);\(#,##0,,\);&quot; - &quot;;@_)"/>
            </x14:dxf>
          </x14:cfRule>
          <xm:sqref>L53</xm:sqref>
        </x14:conditionalFormatting>
        <x14:conditionalFormatting xmlns:xm="http://schemas.microsoft.com/office/excel/2006/main">
          <x14:cfRule type="expression" priority="568" stopIfTrue="1" id="{F7F278DA-5B93-4A8E-AEED-6A28C4770B33}">
            <xm:f>Report_DCF!$B$4="M USD"</xm:f>
            <x14:dxf>
              <numFmt numFmtId="189" formatCode="#,##0,,_);\(#,##0,,\);&quot; - &quot;;@_)"/>
            </x14:dxf>
          </x14:cfRule>
          <xm:sqref>M53</xm:sqref>
        </x14:conditionalFormatting>
        <x14:conditionalFormatting xmlns:xm="http://schemas.microsoft.com/office/excel/2006/main">
          <x14:cfRule type="expression" priority="567" stopIfTrue="1" id="{D6F5A928-6B86-4D8F-8287-097594099560}">
            <xm:f>Report_DCF!$B$4="M USD"</xm:f>
            <x14:dxf>
              <numFmt numFmtId="189" formatCode="#,##0,,_);\(#,##0,,\);&quot; - &quot;;@_)"/>
            </x14:dxf>
          </x14:cfRule>
          <xm:sqref>A54</xm:sqref>
        </x14:conditionalFormatting>
        <x14:conditionalFormatting xmlns:xm="http://schemas.microsoft.com/office/excel/2006/main">
          <x14:cfRule type="expression" priority="566" stopIfTrue="1" id="{C05A6991-3807-4E93-81EC-7F4E047CAEB8}">
            <xm:f>Report_DCF!$B$4="M USD"</xm:f>
            <x14:dxf>
              <numFmt numFmtId="189" formatCode="#,##0,,_);\(#,##0,,\);&quot; - &quot;;@_)"/>
            </x14:dxf>
          </x14:cfRule>
          <xm:sqref>B54</xm:sqref>
        </x14:conditionalFormatting>
        <x14:conditionalFormatting xmlns:xm="http://schemas.microsoft.com/office/excel/2006/main">
          <x14:cfRule type="expression" priority="565" stopIfTrue="1" id="{238A502D-E557-4362-8673-D9C9D269549D}">
            <xm:f>Report_DCF!$B$4="M USD"</xm:f>
            <x14:dxf>
              <numFmt numFmtId="189" formatCode="#,##0,,_);\(#,##0,,\);&quot; - &quot;;@_)"/>
            </x14:dxf>
          </x14:cfRule>
          <xm:sqref>C54</xm:sqref>
        </x14:conditionalFormatting>
        <x14:conditionalFormatting xmlns:xm="http://schemas.microsoft.com/office/excel/2006/main">
          <x14:cfRule type="expression" priority="564" stopIfTrue="1" id="{DBEBB423-A369-48AE-B608-E726F2AEF0F8}">
            <xm:f>Report_DCF!$B$4="M USD"</xm:f>
            <x14:dxf>
              <numFmt numFmtId="189" formatCode="#,##0,,_);\(#,##0,,\);&quot; - &quot;;@_)"/>
            </x14:dxf>
          </x14:cfRule>
          <xm:sqref>D54</xm:sqref>
        </x14:conditionalFormatting>
        <x14:conditionalFormatting xmlns:xm="http://schemas.microsoft.com/office/excel/2006/main">
          <x14:cfRule type="expression" priority="563" stopIfTrue="1" id="{287F01F4-225F-4560-9C50-CCD9C5B9E46E}">
            <xm:f>Report_DCF!$B$4="M USD"</xm:f>
            <x14:dxf>
              <numFmt numFmtId="189" formatCode="#,##0,,_);\(#,##0,,\);&quot; - &quot;;@_)"/>
            </x14:dxf>
          </x14:cfRule>
          <xm:sqref>E54</xm:sqref>
        </x14:conditionalFormatting>
        <x14:conditionalFormatting xmlns:xm="http://schemas.microsoft.com/office/excel/2006/main">
          <x14:cfRule type="expression" priority="562" stopIfTrue="1" id="{A337203C-D32D-480B-9721-994D7DEC7D16}">
            <xm:f>Report_DCF!$B$4="M USD"</xm:f>
            <x14:dxf>
              <numFmt numFmtId="189" formatCode="#,##0,,_);\(#,##0,,\);&quot; - &quot;;@_)"/>
            </x14:dxf>
          </x14:cfRule>
          <xm:sqref>A55</xm:sqref>
        </x14:conditionalFormatting>
        <x14:conditionalFormatting xmlns:xm="http://schemas.microsoft.com/office/excel/2006/main">
          <x14:cfRule type="expression" priority="561" stopIfTrue="1" id="{43669C68-911F-4CC4-BF81-E99A099E0031}">
            <xm:f>Report_DCF!$B$4="M USD"</xm:f>
            <x14:dxf>
              <numFmt numFmtId="189" formatCode="#,##0,,_);\(#,##0,,\);&quot; - &quot;;@_)"/>
            </x14:dxf>
          </x14:cfRule>
          <xm:sqref>B55</xm:sqref>
        </x14:conditionalFormatting>
        <x14:conditionalFormatting xmlns:xm="http://schemas.microsoft.com/office/excel/2006/main">
          <x14:cfRule type="expression" priority="560" stopIfTrue="1" id="{1D83FC94-FC5C-41FE-8F5C-68AE4D85C823}">
            <xm:f>Report_DCF!$B$4="M USD"</xm:f>
            <x14:dxf>
              <numFmt numFmtId="189" formatCode="#,##0,,_);\(#,##0,,\);&quot; - &quot;;@_)"/>
            </x14:dxf>
          </x14:cfRule>
          <xm:sqref>C55</xm:sqref>
        </x14:conditionalFormatting>
        <x14:conditionalFormatting xmlns:xm="http://schemas.microsoft.com/office/excel/2006/main">
          <x14:cfRule type="expression" priority="559" stopIfTrue="1" id="{D7F79641-2B09-4759-B9D3-7D958E050C1F}">
            <xm:f>Report_DCF!$B$4="M USD"</xm:f>
            <x14:dxf>
              <numFmt numFmtId="189" formatCode="#,##0,,_);\(#,##0,,\);&quot; - &quot;;@_)"/>
            </x14:dxf>
          </x14:cfRule>
          <xm:sqref>D55</xm:sqref>
        </x14:conditionalFormatting>
        <x14:conditionalFormatting xmlns:xm="http://schemas.microsoft.com/office/excel/2006/main">
          <x14:cfRule type="expression" priority="558" stopIfTrue="1" id="{F61DA5DD-F257-426D-9C7B-0B4A8B28F979}">
            <xm:f>Report_DCF!$B$4="M USD"</xm:f>
            <x14:dxf>
              <numFmt numFmtId="189" formatCode="#,##0,,_);\(#,##0,,\);&quot; - &quot;;@_)"/>
            </x14:dxf>
          </x14:cfRule>
          <xm:sqref>E55</xm:sqref>
        </x14:conditionalFormatting>
        <x14:conditionalFormatting xmlns:xm="http://schemas.microsoft.com/office/excel/2006/main">
          <x14:cfRule type="expression" priority="557" stopIfTrue="1" id="{0805208E-5682-47C6-909B-F9954BA8A675}">
            <xm:f>Report_DCF!$B$4="M USD"</xm:f>
            <x14:dxf>
              <numFmt numFmtId="189" formatCode="#,##0,,_);\(#,##0,,\);&quot; - &quot;;@_)"/>
            </x14:dxf>
          </x14:cfRule>
          <xm:sqref>F55</xm:sqref>
        </x14:conditionalFormatting>
        <x14:conditionalFormatting xmlns:xm="http://schemas.microsoft.com/office/excel/2006/main">
          <x14:cfRule type="expression" priority="556" stopIfTrue="1" id="{3DEEE910-A9AF-4A8D-AF3E-7240B86C8517}">
            <xm:f>Report_DCF!$B$4="M USD"</xm:f>
            <x14:dxf>
              <numFmt numFmtId="189" formatCode="#,##0,,_);\(#,##0,,\);&quot; - &quot;;@_)"/>
            </x14:dxf>
          </x14:cfRule>
          <xm:sqref>G55</xm:sqref>
        </x14:conditionalFormatting>
        <x14:conditionalFormatting xmlns:xm="http://schemas.microsoft.com/office/excel/2006/main">
          <x14:cfRule type="expression" priority="555" stopIfTrue="1" id="{0CC85757-C2CF-47C2-AC03-4B36A87BFC41}">
            <xm:f>Report_DCF!$B$4="M USD"</xm:f>
            <x14:dxf>
              <numFmt numFmtId="189" formatCode="#,##0,,_);\(#,##0,,\);&quot; - &quot;;@_)"/>
            </x14:dxf>
          </x14:cfRule>
          <xm:sqref>H55</xm:sqref>
        </x14:conditionalFormatting>
        <x14:conditionalFormatting xmlns:xm="http://schemas.microsoft.com/office/excel/2006/main">
          <x14:cfRule type="expression" priority="554" stopIfTrue="1" id="{F6CB2719-7705-4B7B-9E7F-0AB7EB72AEB5}">
            <xm:f>Report_DCF!$B$4="M USD"</xm:f>
            <x14:dxf>
              <numFmt numFmtId="189" formatCode="#,##0,,_);\(#,##0,,\);&quot; - &quot;;@_)"/>
            </x14:dxf>
          </x14:cfRule>
          <xm:sqref>I55</xm:sqref>
        </x14:conditionalFormatting>
        <x14:conditionalFormatting xmlns:xm="http://schemas.microsoft.com/office/excel/2006/main">
          <x14:cfRule type="expression" priority="553" stopIfTrue="1" id="{3980ECBC-5F71-4D55-87A0-36DD92E58A2C}">
            <xm:f>Report_DCF!$B$4="M USD"</xm:f>
            <x14:dxf>
              <numFmt numFmtId="189" formatCode="#,##0,,_);\(#,##0,,\);&quot; - &quot;;@_)"/>
            </x14:dxf>
          </x14:cfRule>
          <xm:sqref>J55</xm:sqref>
        </x14:conditionalFormatting>
        <x14:conditionalFormatting xmlns:xm="http://schemas.microsoft.com/office/excel/2006/main">
          <x14:cfRule type="expression" priority="552" stopIfTrue="1" id="{58B1AEB9-AC29-4CAC-9A03-B84600AF5FE6}">
            <xm:f>Report_DCF!$B$4="M USD"</xm:f>
            <x14:dxf>
              <numFmt numFmtId="189" formatCode="#,##0,,_);\(#,##0,,\);&quot; - &quot;;@_)"/>
            </x14:dxf>
          </x14:cfRule>
          <xm:sqref>K55</xm:sqref>
        </x14:conditionalFormatting>
        <x14:conditionalFormatting xmlns:xm="http://schemas.microsoft.com/office/excel/2006/main">
          <x14:cfRule type="expression" priority="551" stopIfTrue="1" id="{BFC99C23-3B30-44D7-82EC-5A22412B3121}">
            <xm:f>Report_DCF!$B$4="M USD"</xm:f>
            <x14:dxf>
              <numFmt numFmtId="189" formatCode="#,##0,,_);\(#,##0,,\);&quot; - &quot;;@_)"/>
            </x14:dxf>
          </x14:cfRule>
          <xm:sqref>L55</xm:sqref>
        </x14:conditionalFormatting>
        <x14:conditionalFormatting xmlns:xm="http://schemas.microsoft.com/office/excel/2006/main">
          <x14:cfRule type="expression" priority="550" stopIfTrue="1" id="{93970EE2-6EAE-47BB-83C5-077B8CEC9A0B}">
            <xm:f>Report_DCF!$B$4="M USD"</xm:f>
            <x14:dxf>
              <numFmt numFmtId="189" formatCode="#,##0,,_);\(#,##0,,\);&quot; - &quot;;@_)"/>
            </x14:dxf>
          </x14:cfRule>
          <xm:sqref>M55</xm:sqref>
        </x14:conditionalFormatting>
        <x14:conditionalFormatting xmlns:xm="http://schemas.microsoft.com/office/excel/2006/main">
          <x14:cfRule type="expression" priority="549" stopIfTrue="1" id="{FB1DBFA3-DA53-4FD5-95CA-36450EEC2F18}">
            <xm:f>Report_DCF!$B$4="M USD"</xm:f>
            <x14:dxf>
              <numFmt numFmtId="189" formatCode="#,##0,,_);\(#,##0,,\);&quot; - &quot;;@_)"/>
            </x14:dxf>
          </x14:cfRule>
          <xm:sqref>A56</xm:sqref>
        </x14:conditionalFormatting>
        <x14:conditionalFormatting xmlns:xm="http://schemas.microsoft.com/office/excel/2006/main">
          <x14:cfRule type="expression" priority="548" stopIfTrue="1" id="{5E0FE8B8-20E8-499B-9A26-69F99B91836A}">
            <xm:f>Report_DCF!$B$4="M USD"</xm:f>
            <x14:dxf>
              <numFmt numFmtId="189" formatCode="#,##0,,_);\(#,##0,,\);&quot; - &quot;;@_)"/>
            </x14:dxf>
          </x14:cfRule>
          <xm:sqref>B56</xm:sqref>
        </x14:conditionalFormatting>
        <x14:conditionalFormatting xmlns:xm="http://schemas.microsoft.com/office/excel/2006/main">
          <x14:cfRule type="expression" priority="547" stopIfTrue="1" id="{0274E057-E525-4E10-ABC1-33909EF1100D}">
            <xm:f>Report_DCF!$B$4="M USD"</xm:f>
            <x14:dxf>
              <numFmt numFmtId="189" formatCode="#,##0,,_);\(#,##0,,\);&quot; - &quot;;@_)"/>
            </x14:dxf>
          </x14:cfRule>
          <xm:sqref>C56</xm:sqref>
        </x14:conditionalFormatting>
        <x14:conditionalFormatting xmlns:xm="http://schemas.microsoft.com/office/excel/2006/main">
          <x14:cfRule type="expression" priority="546" stopIfTrue="1" id="{4E0EED4E-48C9-445D-9C5A-977BCE0FAB51}">
            <xm:f>Report_DCF!$B$4="M USD"</xm:f>
            <x14:dxf>
              <numFmt numFmtId="189" formatCode="#,##0,,_);\(#,##0,,\);&quot; - &quot;;@_)"/>
            </x14:dxf>
          </x14:cfRule>
          <xm:sqref>D56</xm:sqref>
        </x14:conditionalFormatting>
        <x14:conditionalFormatting xmlns:xm="http://schemas.microsoft.com/office/excel/2006/main">
          <x14:cfRule type="expression" priority="545" stopIfTrue="1" id="{DA3C7123-6650-488E-8001-21B2C84071E4}">
            <xm:f>Report_DCF!$B$4="M USD"</xm:f>
            <x14:dxf>
              <numFmt numFmtId="189" formatCode="#,##0,,_);\(#,##0,,\);&quot; - &quot;;@_)"/>
            </x14:dxf>
          </x14:cfRule>
          <xm:sqref>E56</xm:sqref>
        </x14:conditionalFormatting>
        <x14:conditionalFormatting xmlns:xm="http://schemas.microsoft.com/office/excel/2006/main">
          <x14:cfRule type="expression" priority="544" stopIfTrue="1" id="{9B5A24A3-56C6-422F-9AAA-3FE1C272CB1A}">
            <xm:f>Report_DCF!$B$4="M USD"</xm:f>
            <x14:dxf>
              <numFmt numFmtId="189" formatCode="#,##0,,_);\(#,##0,,\);&quot; - &quot;;@_)"/>
            </x14:dxf>
          </x14:cfRule>
          <xm:sqref>A57</xm:sqref>
        </x14:conditionalFormatting>
        <x14:conditionalFormatting xmlns:xm="http://schemas.microsoft.com/office/excel/2006/main">
          <x14:cfRule type="expression" priority="543" stopIfTrue="1" id="{EDB00A46-6467-4545-8C06-BAB9C452CBBA}">
            <xm:f>Report_DCF!$B$4="M USD"</xm:f>
            <x14:dxf>
              <numFmt numFmtId="189" formatCode="#,##0,,_);\(#,##0,,\);&quot; - &quot;;@_)"/>
            </x14:dxf>
          </x14:cfRule>
          <xm:sqref>B57</xm:sqref>
        </x14:conditionalFormatting>
        <x14:conditionalFormatting xmlns:xm="http://schemas.microsoft.com/office/excel/2006/main">
          <x14:cfRule type="expression" priority="542" stopIfTrue="1" id="{7B446569-2184-428B-81E5-2E096CF58D0B}">
            <xm:f>Report_DCF!$B$4="M USD"</xm:f>
            <x14:dxf>
              <numFmt numFmtId="189" formatCode="#,##0,,_);\(#,##0,,\);&quot; - &quot;;@_)"/>
            </x14:dxf>
          </x14:cfRule>
          <xm:sqref>C57</xm:sqref>
        </x14:conditionalFormatting>
        <x14:conditionalFormatting xmlns:xm="http://schemas.microsoft.com/office/excel/2006/main">
          <x14:cfRule type="expression" priority="541" stopIfTrue="1" id="{5C6444C8-1B6A-4805-91B2-CA2A83ECDE5C}">
            <xm:f>Report_DCF!$B$4="M USD"</xm:f>
            <x14:dxf>
              <numFmt numFmtId="189" formatCode="#,##0,,_);\(#,##0,,\);&quot; - &quot;;@_)"/>
            </x14:dxf>
          </x14:cfRule>
          <xm:sqref>D57</xm:sqref>
        </x14:conditionalFormatting>
        <x14:conditionalFormatting xmlns:xm="http://schemas.microsoft.com/office/excel/2006/main">
          <x14:cfRule type="expression" priority="540" stopIfTrue="1" id="{CBBB201C-9280-4D88-89A3-BE721F09C78E}">
            <xm:f>Report_DCF!$B$4="M USD"</xm:f>
            <x14:dxf>
              <numFmt numFmtId="189" formatCode="#,##0,,_);\(#,##0,,\);&quot; - &quot;;@_)"/>
            </x14:dxf>
          </x14:cfRule>
          <xm:sqref>E57</xm:sqref>
        </x14:conditionalFormatting>
        <x14:conditionalFormatting xmlns:xm="http://schemas.microsoft.com/office/excel/2006/main">
          <x14:cfRule type="expression" priority="539" stopIfTrue="1" id="{98C8C7AE-C9A9-4C51-8A61-9042B8E577DC}">
            <xm:f>Report_DCF!$B$4="M USD"</xm:f>
            <x14:dxf>
              <numFmt numFmtId="189" formatCode="#,##0,,_);\(#,##0,,\);&quot; - &quot;;@_)"/>
            </x14:dxf>
          </x14:cfRule>
          <xm:sqref>F57</xm:sqref>
        </x14:conditionalFormatting>
        <x14:conditionalFormatting xmlns:xm="http://schemas.microsoft.com/office/excel/2006/main">
          <x14:cfRule type="expression" priority="538" stopIfTrue="1" id="{B964B1BE-806B-40DF-B18A-EE8B5BC82F37}">
            <xm:f>Report_DCF!$B$4="M USD"</xm:f>
            <x14:dxf>
              <numFmt numFmtId="189" formatCode="#,##0,,_);\(#,##0,,\);&quot; - &quot;;@_)"/>
            </x14:dxf>
          </x14:cfRule>
          <xm:sqref>G57</xm:sqref>
        </x14:conditionalFormatting>
        <x14:conditionalFormatting xmlns:xm="http://schemas.microsoft.com/office/excel/2006/main">
          <x14:cfRule type="expression" priority="537" stopIfTrue="1" id="{61DC8B35-DDB6-4A37-945D-E95F2B25C60E}">
            <xm:f>Report_DCF!$B$4="M USD"</xm:f>
            <x14:dxf>
              <numFmt numFmtId="189" formatCode="#,##0,,_);\(#,##0,,\);&quot; - &quot;;@_)"/>
            </x14:dxf>
          </x14:cfRule>
          <xm:sqref>H57</xm:sqref>
        </x14:conditionalFormatting>
        <x14:conditionalFormatting xmlns:xm="http://schemas.microsoft.com/office/excel/2006/main">
          <x14:cfRule type="expression" priority="536" stopIfTrue="1" id="{748D934C-51BC-4D00-9D9D-38F8952F6237}">
            <xm:f>Report_DCF!$B$4="M USD"</xm:f>
            <x14:dxf>
              <numFmt numFmtId="189" formatCode="#,##0,,_);\(#,##0,,\);&quot; - &quot;;@_)"/>
            </x14:dxf>
          </x14:cfRule>
          <xm:sqref>I57</xm:sqref>
        </x14:conditionalFormatting>
        <x14:conditionalFormatting xmlns:xm="http://schemas.microsoft.com/office/excel/2006/main">
          <x14:cfRule type="expression" priority="535" stopIfTrue="1" id="{D72CCBFF-D536-4C7F-BF16-2A9642485F50}">
            <xm:f>Report_DCF!$B$4="M USD"</xm:f>
            <x14:dxf>
              <numFmt numFmtId="189" formatCode="#,##0,,_);\(#,##0,,\);&quot; - &quot;;@_)"/>
            </x14:dxf>
          </x14:cfRule>
          <xm:sqref>J57</xm:sqref>
        </x14:conditionalFormatting>
        <x14:conditionalFormatting xmlns:xm="http://schemas.microsoft.com/office/excel/2006/main">
          <x14:cfRule type="expression" priority="534" stopIfTrue="1" id="{9933ED29-27E3-485A-8175-17A6B5D27060}">
            <xm:f>Report_DCF!$B$4="M USD"</xm:f>
            <x14:dxf>
              <numFmt numFmtId="189" formatCode="#,##0,,_);\(#,##0,,\);&quot; - &quot;;@_)"/>
            </x14:dxf>
          </x14:cfRule>
          <xm:sqref>K57</xm:sqref>
        </x14:conditionalFormatting>
        <x14:conditionalFormatting xmlns:xm="http://schemas.microsoft.com/office/excel/2006/main">
          <x14:cfRule type="expression" priority="533" stopIfTrue="1" id="{51A79F39-0413-40E8-A5B8-C37DB7629288}">
            <xm:f>Report_DCF!$B$4="M USD"</xm:f>
            <x14:dxf>
              <numFmt numFmtId="189" formatCode="#,##0,,_);\(#,##0,,\);&quot; - &quot;;@_)"/>
            </x14:dxf>
          </x14:cfRule>
          <xm:sqref>L57</xm:sqref>
        </x14:conditionalFormatting>
        <x14:conditionalFormatting xmlns:xm="http://schemas.microsoft.com/office/excel/2006/main">
          <x14:cfRule type="expression" priority="532" stopIfTrue="1" id="{177C7860-99CE-460E-B5AA-0920FF45618F}">
            <xm:f>Report_DCF!$B$4="M USD"</xm:f>
            <x14:dxf>
              <numFmt numFmtId="189" formatCode="#,##0,,_);\(#,##0,,\);&quot; - &quot;;@_)"/>
            </x14:dxf>
          </x14:cfRule>
          <xm:sqref>M57</xm:sqref>
        </x14:conditionalFormatting>
        <x14:conditionalFormatting xmlns:xm="http://schemas.microsoft.com/office/excel/2006/main">
          <x14:cfRule type="expression" priority="531" stopIfTrue="1" id="{AA78C30B-114A-46A3-BAA1-F437B50A6343}">
            <xm:f>Report_DCF!$B$4="M USD"</xm:f>
            <x14:dxf>
              <numFmt numFmtId="189" formatCode="#,##0,,_);\(#,##0,,\);&quot; - &quot;;@_)"/>
            </x14:dxf>
          </x14:cfRule>
          <xm:sqref>A59</xm:sqref>
        </x14:conditionalFormatting>
        <x14:conditionalFormatting xmlns:xm="http://schemas.microsoft.com/office/excel/2006/main">
          <x14:cfRule type="expression" priority="530" stopIfTrue="1" id="{A0FB20A6-1B78-4FE6-8C5D-173A67E205C5}">
            <xm:f>Report_DCF!$B$4="M USD"</xm:f>
            <x14:dxf>
              <numFmt numFmtId="189" formatCode="#,##0,,_);\(#,##0,,\);&quot; - &quot;;@_)"/>
            </x14:dxf>
          </x14:cfRule>
          <xm:sqref>B59</xm:sqref>
        </x14:conditionalFormatting>
        <x14:conditionalFormatting xmlns:xm="http://schemas.microsoft.com/office/excel/2006/main">
          <x14:cfRule type="expression" priority="529" stopIfTrue="1" id="{38F90527-12C7-4486-8E5A-B67AF407AFA6}">
            <xm:f>Report_DCF!$B$4="M USD"</xm:f>
            <x14:dxf>
              <numFmt numFmtId="189" formatCode="#,##0,,_);\(#,##0,,\);&quot; - &quot;;@_)"/>
            </x14:dxf>
          </x14:cfRule>
          <xm:sqref>C59</xm:sqref>
        </x14:conditionalFormatting>
        <x14:conditionalFormatting xmlns:xm="http://schemas.microsoft.com/office/excel/2006/main">
          <x14:cfRule type="expression" priority="528" stopIfTrue="1" id="{B9980C27-1A44-4BBF-9D11-39D20647BCB2}">
            <xm:f>Report_DCF!$B$4="M USD"</xm:f>
            <x14:dxf>
              <numFmt numFmtId="189" formatCode="#,##0,,_);\(#,##0,,\);&quot; - &quot;;@_)"/>
            </x14:dxf>
          </x14:cfRule>
          <xm:sqref>D59</xm:sqref>
        </x14:conditionalFormatting>
        <x14:conditionalFormatting xmlns:xm="http://schemas.microsoft.com/office/excel/2006/main">
          <x14:cfRule type="expression" priority="527" stopIfTrue="1" id="{9A2A3EA7-4831-46ED-A3DE-B5E28433FEF8}">
            <xm:f>Report_DCF!$B$4="M USD"</xm:f>
            <x14:dxf>
              <numFmt numFmtId="189" formatCode="#,##0,,_);\(#,##0,,\);&quot; - &quot;;@_)"/>
            </x14:dxf>
          </x14:cfRule>
          <xm:sqref>E59</xm:sqref>
        </x14:conditionalFormatting>
        <x14:conditionalFormatting xmlns:xm="http://schemas.microsoft.com/office/excel/2006/main">
          <x14:cfRule type="expression" priority="526" stopIfTrue="1" id="{73983996-FEF8-43D7-B4CD-C80826713094}">
            <xm:f>Report_DCF!$B$4="M USD"</xm:f>
            <x14:dxf>
              <numFmt numFmtId="189" formatCode="#,##0,,_);\(#,##0,,\);&quot; - &quot;;@_)"/>
            </x14:dxf>
          </x14:cfRule>
          <xm:sqref>F59</xm:sqref>
        </x14:conditionalFormatting>
        <x14:conditionalFormatting xmlns:xm="http://schemas.microsoft.com/office/excel/2006/main">
          <x14:cfRule type="expression" priority="525" stopIfTrue="1" id="{0F72B7C6-C713-43B1-BE60-6B08F3BF28B4}">
            <xm:f>Report_DCF!$B$4="M USD"</xm:f>
            <x14:dxf>
              <numFmt numFmtId="189" formatCode="#,##0,,_);\(#,##0,,\);&quot; - &quot;;@_)"/>
            </x14:dxf>
          </x14:cfRule>
          <xm:sqref>G59</xm:sqref>
        </x14:conditionalFormatting>
        <x14:conditionalFormatting xmlns:xm="http://schemas.microsoft.com/office/excel/2006/main">
          <x14:cfRule type="expression" priority="524" stopIfTrue="1" id="{55038563-3430-4406-AD19-6C6D71035D6F}">
            <xm:f>Report_DCF!$B$4="M USD"</xm:f>
            <x14:dxf>
              <numFmt numFmtId="189" formatCode="#,##0,,_);\(#,##0,,\);&quot; - &quot;;@_)"/>
            </x14:dxf>
          </x14:cfRule>
          <xm:sqref>H59</xm:sqref>
        </x14:conditionalFormatting>
        <x14:conditionalFormatting xmlns:xm="http://schemas.microsoft.com/office/excel/2006/main">
          <x14:cfRule type="expression" priority="523" stopIfTrue="1" id="{C4AE57FC-C19B-41A5-9E46-A86321449074}">
            <xm:f>Report_DCF!$B$4="M USD"</xm:f>
            <x14:dxf>
              <numFmt numFmtId="189" formatCode="#,##0,,_);\(#,##0,,\);&quot; - &quot;;@_)"/>
            </x14:dxf>
          </x14:cfRule>
          <xm:sqref>I59</xm:sqref>
        </x14:conditionalFormatting>
        <x14:conditionalFormatting xmlns:xm="http://schemas.microsoft.com/office/excel/2006/main">
          <x14:cfRule type="expression" priority="522" stopIfTrue="1" id="{172EC449-4618-4CEF-AC07-8FC25E3EADD9}">
            <xm:f>Report_DCF!$B$4="M USD"</xm:f>
            <x14:dxf>
              <numFmt numFmtId="189" formatCode="#,##0,,_);\(#,##0,,\);&quot; - &quot;;@_)"/>
            </x14:dxf>
          </x14:cfRule>
          <xm:sqref>J59</xm:sqref>
        </x14:conditionalFormatting>
        <x14:conditionalFormatting xmlns:xm="http://schemas.microsoft.com/office/excel/2006/main">
          <x14:cfRule type="expression" priority="521" stopIfTrue="1" id="{137ED722-6160-49AE-9D41-8BC528B13222}">
            <xm:f>Report_DCF!$B$4="M USD"</xm:f>
            <x14:dxf>
              <numFmt numFmtId="189" formatCode="#,##0,,_);\(#,##0,,\);&quot; - &quot;;@_)"/>
            </x14:dxf>
          </x14:cfRule>
          <xm:sqref>K59</xm:sqref>
        </x14:conditionalFormatting>
        <x14:conditionalFormatting xmlns:xm="http://schemas.microsoft.com/office/excel/2006/main">
          <x14:cfRule type="expression" priority="520" stopIfTrue="1" id="{5D9E4467-5F4A-41DB-A485-811865F9D7A0}">
            <xm:f>Report_DCF!$B$4="M USD"</xm:f>
            <x14:dxf>
              <numFmt numFmtId="189" formatCode="#,##0,,_);\(#,##0,,\);&quot; - &quot;;@_)"/>
            </x14:dxf>
          </x14:cfRule>
          <xm:sqref>L59</xm:sqref>
        </x14:conditionalFormatting>
        <x14:conditionalFormatting xmlns:xm="http://schemas.microsoft.com/office/excel/2006/main">
          <x14:cfRule type="expression" priority="519" stopIfTrue="1" id="{D96F4956-7F94-4350-A271-5D24026CF9EB}">
            <xm:f>Report_DCF!$B$4="M USD"</xm:f>
            <x14:dxf>
              <numFmt numFmtId="189" formatCode="#,##0,,_);\(#,##0,,\);&quot; - &quot;;@_)"/>
            </x14:dxf>
          </x14:cfRule>
          <xm:sqref>M59</xm:sqref>
        </x14:conditionalFormatting>
        <x14:conditionalFormatting xmlns:xm="http://schemas.microsoft.com/office/excel/2006/main">
          <x14:cfRule type="expression" priority="518" stopIfTrue="1" id="{95AA689C-F8E7-48D9-85A9-DED4886C00F0}">
            <xm:f>Report_DCF!$B$4="M USD"</xm:f>
            <x14:dxf>
              <numFmt numFmtId="189" formatCode="#,##0,,_);\(#,##0,,\);&quot; - &quot;;@_)"/>
            </x14:dxf>
          </x14:cfRule>
          <xm:sqref>F63</xm:sqref>
        </x14:conditionalFormatting>
        <x14:conditionalFormatting xmlns:xm="http://schemas.microsoft.com/office/excel/2006/main">
          <x14:cfRule type="expression" priority="517" stopIfTrue="1" id="{FFA3C55D-E5E3-4D22-A92B-759767C2FFDE}">
            <xm:f>Report_DCF!$B$4="M USD"</xm:f>
            <x14:dxf>
              <numFmt numFmtId="189" formatCode="#,##0,,_);\(#,##0,,\);&quot; - &quot;;@_)"/>
            </x14:dxf>
          </x14:cfRule>
          <xm:sqref>G63</xm:sqref>
        </x14:conditionalFormatting>
        <x14:conditionalFormatting xmlns:xm="http://schemas.microsoft.com/office/excel/2006/main">
          <x14:cfRule type="expression" priority="516" stopIfTrue="1" id="{E937ABD2-5200-47A0-BE04-23D641563707}">
            <xm:f>Report_DCF!$B$4="M USD"</xm:f>
            <x14:dxf>
              <numFmt numFmtId="189" formatCode="#,##0,,_);\(#,##0,,\);&quot; - &quot;;@_)"/>
            </x14:dxf>
          </x14:cfRule>
          <xm:sqref>H63</xm:sqref>
        </x14:conditionalFormatting>
        <x14:conditionalFormatting xmlns:xm="http://schemas.microsoft.com/office/excel/2006/main">
          <x14:cfRule type="expression" priority="515" stopIfTrue="1" id="{FB75E76B-EEB8-4FC4-AF7B-722F52D89A94}">
            <xm:f>Report_DCF!$B$4="M USD"</xm:f>
            <x14:dxf>
              <numFmt numFmtId="189" formatCode="#,##0,,_);\(#,##0,,\);&quot; - &quot;;@_)"/>
            </x14:dxf>
          </x14:cfRule>
          <xm:sqref>I63</xm:sqref>
        </x14:conditionalFormatting>
        <x14:conditionalFormatting xmlns:xm="http://schemas.microsoft.com/office/excel/2006/main">
          <x14:cfRule type="expression" priority="514" stopIfTrue="1" id="{49A9C1A8-9E2A-43E4-AD6E-C9A696D2AFB5}">
            <xm:f>Report_DCF!$B$4="M USD"</xm:f>
            <x14:dxf>
              <numFmt numFmtId="189" formatCode="#,##0,,_);\(#,##0,,\);&quot; - &quot;;@_)"/>
            </x14:dxf>
          </x14:cfRule>
          <xm:sqref>J63</xm:sqref>
        </x14:conditionalFormatting>
        <x14:conditionalFormatting xmlns:xm="http://schemas.microsoft.com/office/excel/2006/main">
          <x14:cfRule type="expression" priority="513" stopIfTrue="1" id="{6E64CBE5-E3D8-4974-8C28-B8A9004946AC}">
            <xm:f>Report_DCF!$B$4="M USD"</xm:f>
            <x14:dxf>
              <numFmt numFmtId="189" formatCode="#,##0,,_);\(#,##0,,\);&quot; - &quot;;@_)"/>
            </x14:dxf>
          </x14:cfRule>
          <xm:sqref>K63</xm:sqref>
        </x14:conditionalFormatting>
        <x14:conditionalFormatting xmlns:xm="http://schemas.microsoft.com/office/excel/2006/main">
          <x14:cfRule type="expression" priority="512" stopIfTrue="1" id="{4F95F560-2E03-4497-A2F2-247624A06E29}">
            <xm:f>Report_DCF!$B$4="M USD"</xm:f>
            <x14:dxf>
              <numFmt numFmtId="189" formatCode="#,##0,,_);\(#,##0,,\);&quot; - &quot;;@_)"/>
            </x14:dxf>
          </x14:cfRule>
          <xm:sqref>L63</xm:sqref>
        </x14:conditionalFormatting>
        <x14:conditionalFormatting xmlns:xm="http://schemas.microsoft.com/office/excel/2006/main">
          <x14:cfRule type="expression" priority="511" stopIfTrue="1" id="{B3ADAD4E-BD5B-4D8E-A365-29FA46C02568}">
            <xm:f>Report_DCF!$B$4="M USD"</xm:f>
            <x14:dxf>
              <numFmt numFmtId="189" formatCode="#,##0,,_);\(#,##0,,\);&quot; - &quot;;@_)"/>
            </x14:dxf>
          </x14:cfRule>
          <xm:sqref>M63</xm:sqref>
        </x14:conditionalFormatting>
        <x14:conditionalFormatting xmlns:xm="http://schemas.microsoft.com/office/excel/2006/main">
          <x14:cfRule type="expression" priority="510" stopIfTrue="1" id="{9F51C751-2B87-4E56-B3A5-C800ABE6A6A2}">
            <xm:f>Report_DCF!$B$4="M USD"</xm:f>
            <x14:dxf>
              <numFmt numFmtId="189" formatCode="#,##0,,_);\(#,##0,,\);&quot; - &quot;;@_)"/>
            </x14:dxf>
          </x14:cfRule>
          <xm:sqref>N63</xm:sqref>
        </x14:conditionalFormatting>
        <x14:conditionalFormatting xmlns:xm="http://schemas.microsoft.com/office/excel/2006/main">
          <x14:cfRule type="expression" priority="509" stopIfTrue="1" id="{59AA412B-A404-4F1D-B62F-DC3050E02834}">
            <xm:f>Report_DCF!$B$4="M USD"</xm:f>
            <x14:dxf>
              <numFmt numFmtId="189" formatCode="#,##0,,_);\(#,##0,,\);&quot; - &quot;;@_)"/>
            </x14:dxf>
          </x14:cfRule>
          <xm:sqref>O63</xm:sqref>
        </x14:conditionalFormatting>
        <x14:conditionalFormatting xmlns:xm="http://schemas.microsoft.com/office/excel/2006/main">
          <x14:cfRule type="expression" priority="508" stopIfTrue="1" id="{D5C72080-A95B-46CC-BC3D-6405359539EE}">
            <xm:f>Report_DCF!$B$4="M USD"</xm:f>
            <x14:dxf>
              <numFmt numFmtId="189" formatCode="#,##0,,_);\(#,##0,,\);&quot; - &quot;;@_)"/>
            </x14:dxf>
          </x14:cfRule>
          <xm:sqref>A64</xm:sqref>
        </x14:conditionalFormatting>
        <x14:conditionalFormatting xmlns:xm="http://schemas.microsoft.com/office/excel/2006/main">
          <x14:cfRule type="expression" priority="507" stopIfTrue="1" id="{0540EBFB-D550-4312-AFD0-9761DB4FD10D}">
            <xm:f>Report_DCF!$B$4="M USD"</xm:f>
            <x14:dxf>
              <numFmt numFmtId="189" formatCode="#,##0,,_);\(#,##0,,\);&quot; - &quot;;@_)"/>
            </x14:dxf>
          </x14:cfRule>
          <xm:sqref>B64</xm:sqref>
        </x14:conditionalFormatting>
        <x14:conditionalFormatting xmlns:xm="http://schemas.microsoft.com/office/excel/2006/main">
          <x14:cfRule type="expression" priority="506" stopIfTrue="1" id="{8DF545D4-0546-49A3-8506-614C97742A4B}">
            <xm:f>Report_DCF!$B$4="M USD"</xm:f>
            <x14:dxf>
              <numFmt numFmtId="189" formatCode="#,##0,,_);\(#,##0,,\);&quot; - &quot;;@_)"/>
            </x14:dxf>
          </x14:cfRule>
          <xm:sqref>C64</xm:sqref>
        </x14:conditionalFormatting>
        <x14:conditionalFormatting xmlns:xm="http://schemas.microsoft.com/office/excel/2006/main">
          <x14:cfRule type="expression" priority="505" stopIfTrue="1" id="{3FEDBE1D-FCA8-4270-9B9B-6E58C026E87C}">
            <xm:f>Report_DCF!$B$4="M USD"</xm:f>
            <x14:dxf>
              <numFmt numFmtId="189" formatCode="#,##0,,_);\(#,##0,,\);&quot; - &quot;;@_)"/>
            </x14:dxf>
          </x14:cfRule>
          <xm:sqref>D64</xm:sqref>
        </x14:conditionalFormatting>
        <x14:conditionalFormatting xmlns:xm="http://schemas.microsoft.com/office/excel/2006/main">
          <x14:cfRule type="expression" priority="504" stopIfTrue="1" id="{BED6B013-071C-4FE4-BC93-F3509509DCF7}">
            <xm:f>Report_DCF!$B$4="M USD"</xm:f>
            <x14:dxf>
              <numFmt numFmtId="189" formatCode="#,##0,,_);\(#,##0,,\);&quot; - &quot;;@_)"/>
            </x14:dxf>
          </x14:cfRule>
          <xm:sqref>E64</xm:sqref>
        </x14:conditionalFormatting>
        <x14:conditionalFormatting xmlns:xm="http://schemas.microsoft.com/office/excel/2006/main">
          <x14:cfRule type="expression" priority="503" stopIfTrue="1" id="{C03882FC-2D4B-4672-B4AC-FE5FC0F70FB8}">
            <xm:f>Report_DCF!$B$4="M USD"</xm:f>
            <x14:dxf>
              <numFmt numFmtId="189" formatCode="#,##0,,_);\(#,##0,,\);&quot; - &quot;;@_)"/>
            </x14:dxf>
          </x14:cfRule>
          <xm:sqref>F64</xm:sqref>
        </x14:conditionalFormatting>
        <x14:conditionalFormatting xmlns:xm="http://schemas.microsoft.com/office/excel/2006/main">
          <x14:cfRule type="expression" priority="502" stopIfTrue="1" id="{26805B3C-3CE2-4C77-9242-84C72D328743}">
            <xm:f>Report_DCF!$B$4="M USD"</xm:f>
            <x14:dxf>
              <numFmt numFmtId="189" formatCode="#,##0,,_);\(#,##0,,\);&quot; - &quot;;@_)"/>
            </x14:dxf>
          </x14:cfRule>
          <xm:sqref>G64</xm:sqref>
        </x14:conditionalFormatting>
        <x14:conditionalFormatting xmlns:xm="http://schemas.microsoft.com/office/excel/2006/main">
          <x14:cfRule type="expression" priority="501" stopIfTrue="1" id="{AA5CEF56-4030-4A47-B3EA-DFE545DEF94F}">
            <xm:f>Report_DCF!$B$4="M USD"</xm:f>
            <x14:dxf>
              <numFmt numFmtId="189" formatCode="#,##0,,_);\(#,##0,,\);&quot; - &quot;;@_)"/>
            </x14:dxf>
          </x14:cfRule>
          <xm:sqref>H64</xm:sqref>
        </x14:conditionalFormatting>
        <x14:conditionalFormatting xmlns:xm="http://schemas.microsoft.com/office/excel/2006/main">
          <x14:cfRule type="expression" priority="500" stopIfTrue="1" id="{395A6BE2-6167-4FE6-9FA4-0C4C87DD5DD7}">
            <xm:f>Report_DCF!$B$4="M USD"</xm:f>
            <x14:dxf>
              <numFmt numFmtId="189" formatCode="#,##0,,_);\(#,##0,,\);&quot; - &quot;;@_)"/>
            </x14:dxf>
          </x14:cfRule>
          <xm:sqref>I64</xm:sqref>
        </x14:conditionalFormatting>
        <x14:conditionalFormatting xmlns:xm="http://schemas.microsoft.com/office/excel/2006/main">
          <x14:cfRule type="expression" priority="499" stopIfTrue="1" id="{A0BF28EB-88B8-4E9A-AADB-95F29B221F31}">
            <xm:f>Report_DCF!$B$4="M USD"</xm:f>
            <x14:dxf>
              <numFmt numFmtId="189" formatCode="#,##0,,_);\(#,##0,,\);&quot; - &quot;;@_)"/>
            </x14:dxf>
          </x14:cfRule>
          <xm:sqref>J64</xm:sqref>
        </x14:conditionalFormatting>
        <x14:conditionalFormatting xmlns:xm="http://schemas.microsoft.com/office/excel/2006/main">
          <x14:cfRule type="expression" priority="498" stopIfTrue="1" id="{1C8B0015-1A67-4C26-B579-4060CF564837}">
            <xm:f>Report_DCF!$B$4="M USD"</xm:f>
            <x14:dxf>
              <numFmt numFmtId="189" formatCode="#,##0,,_);\(#,##0,,\);&quot; - &quot;;@_)"/>
            </x14:dxf>
          </x14:cfRule>
          <xm:sqref>K64</xm:sqref>
        </x14:conditionalFormatting>
        <x14:conditionalFormatting xmlns:xm="http://schemas.microsoft.com/office/excel/2006/main">
          <x14:cfRule type="expression" priority="497" stopIfTrue="1" id="{3764D8DD-C1CA-4616-BF13-2382286149B5}">
            <xm:f>Report_DCF!$B$4="M USD"</xm:f>
            <x14:dxf>
              <numFmt numFmtId="189" formatCode="#,##0,,_);\(#,##0,,\);&quot; - &quot;;@_)"/>
            </x14:dxf>
          </x14:cfRule>
          <xm:sqref>L64</xm:sqref>
        </x14:conditionalFormatting>
        <x14:conditionalFormatting xmlns:xm="http://schemas.microsoft.com/office/excel/2006/main">
          <x14:cfRule type="expression" priority="496" stopIfTrue="1" id="{B6A7A78C-7420-4586-A478-F0CD137CC527}">
            <xm:f>Report_DCF!$B$4="M USD"</xm:f>
            <x14:dxf>
              <numFmt numFmtId="189" formatCode="#,##0,,_);\(#,##0,,\);&quot; - &quot;;@_)"/>
            </x14:dxf>
          </x14:cfRule>
          <xm:sqref>M64</xm:sqref>
        </x14:conditionalFormatting>
        <x14:conditionalFormatting xmlns:xm="http://schemas.microsoft.com/office/excel/2006/main">
          <x14:cfRule type="expression" priority="495" stopIfTrue="1" id="{5E5C71CC-D0FA-4138-BA40-8577DE8D3E12}">
            <xm:f>Report_DCF!$B$4="M USD"</xm:f>
            <x14:dxf>
              <numFmt numFmtId="189" formatCode="#,##0,,_);\(#,##0,,\);&quot; - &quot;;@_)"/>
            </x14:dxf>
          </x14:cfRule>
          <xm:sqref>A66</xm:sqref>
        </x14:conditionalFormatting>
        <x14:conditionalFormatting xmlns:xm="http://schemas.microsoft.com/office/excel/2006/main">
          <x14:cfRule type="expression" priority="494" stopIfTrue="1" id="{CBB6B350-E27E-4A90-A7DD-3B8E288A25FB}">
            <xm:f>Report_DCF!$B$4="M USD"</xm:f>
            <x14:dxf>
              <numFmt numFmtId="189" formatCode="#,##0,,_);\(#,##0,,\);&quot; - &quot;;@_)"/>
            </x14:dxf>
          </x14:cfRule>
          <xm:sqref>B66</xm:sqref>
        </x14:conditionalFormatting>
        <x14:conditionalFormatting xmlns:xm="http://schemas.microsoft.com/office/excel/2006/main">
          <x14:cfRule type="expression" priority="493" stopIfTrue="1" id="{62FFFF2C-A85D-4F95-97E8-5EF35A47F093}">
            <xm:f>Report_DCF!$B$4="M USD"</xm:f>
            <x14:dxf>
              <numFmt numFmtId="189" formatCode="#,##0,,_);\(#,##0,,\);&quot; - &quot;;@_)"/>
            </x14:dxf>
          </x14:cfRule>
          <xm:sqref>C66</xm:sqref>
        </x14:conditionalFormatting>
        <x14:conditionalFormatting xmlns:xm="http://schemas.microsoft.com/office/excel/2006/main">
          <x14:cfRule type="expression" priority="492" stopIfTrue="1" id="{4BD8796A-2C16-416E-B119-FA3B79F927D1}">
            <xm:f>Report_DCF!$B$4="M USD"</xm:f>
            <x14:dxf>
              <numFmt numFmtId="189" formatCode="#,##0,,_);\(#,##0,,\);&quot; - &quot;;@_)"/>
            </x14:dxf>
          </x14:cfRule>
          <xm:sqref>D66</xm:sqref>
        </x14:conditionalFormatting>
        <x14:conditionalFormatting xmlns:xm="http://schemas.microsoft.com/office/excel/2006/main">
          <x14:cfRule type="expression" priority="491" stopIfTrue="1" id="{E2CBDED5-2A74-4805-8938-4EC0FEC4A0CF}">
            <xm:f>Report_DCF!$B$4="M USD"</xm:f>
            <x14:dxf>
              <numFmt numFmtId="189" formatCode="#,##0,,_);\(#,##0,,\);&quot; - &quot;;@_)"/>
            </x14:dxf>
          </x14:cfRule>
          <xm:sqref>E66</xm:sqref>
        </x14:conditionalFormatting>
        <x14:conditionalFormatting xmlns:xm="http://schemas.microsoft.com/office/excel/2006/main">
          <x14:cfRule type="expression" priority="490" stopIfTrue="1" id="{BD0D3814-F141-4690-93B4-40D5F509FA70}">
            <xm:f>Report_DCF!$B$4="M USD"</xm:f>
            <x14:dxf>
              <numFmt numFmtId="189" formatCode="#,##0,,_);\(#,##0,,\);&quot; - &quot;;@_)"/>
            </x14:dxf>
          </x14:cfRule>
          <xm:sqref>F66</xm:sqref>
        </x14:conditionalFormatting>
        <x14:conditionalFormatting xmlns:xm="http://schemas.microsoft.com/office/excel/2006/main">
          <x14:cfRule type="expression" priority="489" stopIfTrue="1" id="{43D1B982-06E9-47F8-AED2-ABA9598500F2}">
            <xm:f>Report_DCF!$B$4="M USD"</xm:f>
            <x14:dxf>
              <numFmt numFmtId="189" formatCode="#,##0,,_);\(#,##0,,\);&quot; - &quot;;@_)"/>
            </x14:dxf>
          </x14:cfRule>
          <xm:sqref>G66</xm:sqref>
        </x14:conditionalFormatting>
        <x14:conditionalFormatting xmlns:xm="http://schemas.microsoft.com/office/excel/2006/main">
          <x14:cfRule type="expression" priority="488" stopIfTrue="1" id="{558876B6-D1DC-47AB-BF2F-5083D165B58B}">
            <xm:f>Report_DCF!$B$4="M USD"</xm:f>
            <x14:dxf>
              <numFmt numFmtId="189" formatCode="#,##0,,_);\(#,##0,,\);&quot; - &quot;;@_)"/>
            </x14:dxf>
          </x14:cfRule>
          <xm:sqref>H66</xm:sqref>
        </x14:conditionalFormatting>
        <x14:conditionalFormatting xmlns:xm="http://schemas.microsoft.com/office/excel/2006/main">
          <x14:cfRule type="expression" priority="487" stopIfTrue="1" id="{10E8B605-089A-4C79-ACE9-914678DEFABC}">
            <xm:f>Report_DCF!$B$4="M USD"</xm:f>
            <x14:dxf>
              <numFmt numFmtId="189" formatCode="#,##0,,_);\(#,##0,,\);&quot; - &quot;;@_)"/>
            </x14:dxf>
          </x14:cfRule>
          <xm:sqref>I66</xm:sqref>
        </x14:conditionalFormatting>
        <x14:conditionalFormatting xmlns:xm="http://schemas.microsoft.com/office/excel/2006/main">
          <x14:cfRule type="expression" priority="486" stopIfTrue="1" id="{81AB1D57-0A23-43C8-8452-5F0E758F8238}">
            <xm:f>Report_DCF!$B$4="M USD"</xm:f>
            <x14:dxf>
              <numFmt numFmtId="189" formatCode="#,##0,,_);\(#,##0,,\);&quot; - &quot;;@_)"/>
            </x14:dxf>
          </x14:cfRule>
          <xm:sqref>J66</xm:sqref>
        </x14:conditionalFormatting>
        <x14:conditionalFormatting xmlns:xm="http://schemas.microsoft.com/office/excel/2006/main">
          <x14:cfRule type="expression" priority="485" stopIfTrue="1" id="{40B0EBA9-DD8A-498A-8807-539B33FEF3EE}">
            <xm:f>Report_DCF!$B$4="M USD"</xm:f>
            <x14:dxf>
              <numFmt numFmtId="189" formatCode="#,##0,,_);\(#,##0,,\);&quot; - &quot;;@_)"/>
            </x14:dxf>
          </x14:cfRule>
          <xm:sqref>K66</xm:sqref>
        </x14:conditionalFormatting>
        <x14:conditionalFormatting xmlns:xm="http://schemas.microsoft.com/office/excel/2006/main">
          <x14:cfRule type="expression" priority="484" stopIfTrue="1" id="{CD78F78F-E824-4541-AC57-321CCC307D76}">
            <xm:f>Report_DCF!$B$4="M USD"</xm:f>
            <x14:dxf>
              <numFmt numFmtId="189" formatCode="#,##0,,_);\(#,##0,,\);&quot; - &quot;;@_)"/>
            </x14:dxf>
          </x14:cfRule>
          <xm:sqref>L66</xm:sqref>
        </x14:conditionalFormatting>
        <x14:conditionalFormatting xmlns:xm="http://schemas.microsoft.com/office/excel/2006/main">
          <x14:cfRule type="expression" priority="483" stopIfTrue="1" id="{ED9A7C84-C73E-4A26-A657-271E44C98298}">
            <xm:f>Report_DCF!$B$4="M USD"</xm:f>
            <x14:dxf>
              <numFmt numFmtId="189" formatCode="#,##0,,_);\(#,##0,,\);&quot; - &quot;;@_)"/>
            </x14:dxf>
          </x14:cfRule>
          <xm:sqref>M66</xm:sqref>
        </x14:conditionalFormatting>
        <x14:conditionalFormatting xmlns:xm="http://schemas.microsoft.com/office/excel/2006/main">
          <x14:cfRule type="expression" priority="482" stopIfTrue="1" id="{16F5CF6C-A956-4D29-B16F-2673743FB705}">
            <xm:f>Report_DCF!$B$4="M USD"</xm:f>
            <x14:dxf>
              <numFmt numFmtId="189" formatCode="#,##0,,_);\(#,##0,,\);&quot; - &quot;;@_)"/>
            </x14:dxf>
          </x14:cfRule>
          <xm:sqref>A70</xm:sqref>
        </x14:conditionalFormatting>
        <x14:conditionalFormatting xmlns:xm="http://schemas.microsoft.com/office/excel/2006/main">
          <x14:cfRule type="expression" priority="481" stopIfTrue="1" id="{341981E1-E7EA-4F98-BBEA-6B5750F90C5A}">
            <xm:f>Report_DCF!$B$4="M USD"</xm:f>
            <x14:dxf>
              <numFmt numFmtId="189" formatCode="#,##0,,_);\(#,##0,,\);&quot; - &quot;;@_)"/>
            </x14:dxf>
          </x14:cfRule>
          <xm:sqref>B70</xm:sqref>
        </x14:conditionalFormatting>
        <x14:conditionalFormatting xmlns:xm="http://schemas.microsoft.com/office/excel/2006/main">
          <x14:cfRule type="expression" priority="480" stopIfTrue="1" id="{30B1A179-3599-4711-9574-C0711A7666DA}">
            <xm:f>Report_DCF!$B$4="M USD"</xm:f>
            <x14:dxf>
              <numFmt numFmtId="189" formatCode="#,##0,,_);\(#,##0,,\);&quot; - &quot;;@_)"/>
            </x14:dxf>
          </x14:cfRule>
          <xm:sqref>C70</xm:sqref>
        </x14:conditionalFormatting>
        <x14:conditionalFormatting xmlns:xm="http://schemas.microsoft.com/office/excel/2006/main">
          <x14:cfRule type="expression" priority="479" stopIfTrue="1" id="{57D0481B-3D16-4E05-8E60-E078008A5E42}">
            <xm:f>Report_DCF!$B$4="M USD"</xm:f>
            <x14:dxf>
              <numFmt numFmtId="189" formatCode="#,##0,,_);\(#,##0,,\);&quot; - &quot;;@_)"/>
            </x14:dxf>
          </x14:cfRule>
          <xm:sqref>D70</xm:sqref>
        </x14:conditionalFormatting>
        <x14:conditionalFormatting xmlns:xm="http://schemas.microsoft.com/office/excel/2006/main">
          <x14:cfRule type="expression" priority="478" stopIfTrue="1" id="{62ACABD9-4458-4B71-89B6-8779E9F93F49}">
            <xm:f>Report_DCF!$B$4="M USD"</xm:f>
            <x14:dxf>
              <numFmt numFmtId="189" formatCode="#,##0,,_);\(#,##0,,\);&quot; - &quot;;@_)"/>
            </x14:dxf>
          </x14:cfRule>
          <xm:sqref>E70</xm:sqref>
        </x14:conditionalFormatting>
        <x14:conditionalFormatting xmlns:xm="http://schemas.microsoft.com/office/excel/2006/main">
          <x14:cfRule type="expression" priority="477" stopIfTrue="1" id="{B5858373-13E8-4523-B972-E5112805B188}">
            <xm:f>Report_DCF!$B$4="M USD"</xm:f>
            <x14:dxf>
              <numFmt numFmtId="189" formatCode="#,##0,,_);\(#,##0,,\);&quot; - &quot;;@_)"/>
            </x14:dxf>
          </x14:cfRule>
          <xm:sqref>F70</xm:sqref>
        </x14:conditionalFormatting>
        <x14:conditionalFormatting xmlns:xm="http://schemas.microsoft.com/office/excel/2006/main">
          <x14:cfRule type="expression" priority="476" stopIfTrue="1" id="{AA7948E8-BAE3-4BDB-AC1A-C3D5C5071C30}">
            <xm:f>Report_DCF!$B$4="M USD"</xm:f>
            <x14:dxf>
              <numFmt numFmtId="189" formatCode="#,##0,,_);\(#,##0,,\);&quot; - &quot;;@_)"/>
            </x14:dxf>
          </x14:cfRule>
          <xm:sqref>G70</xm:sqref>
        </x14:conditionalFormatting>
        <x14:conditionalFormatting xmlns:xm="http://schemas.microsoft.com/office/excel/2006/main">
          <x14:cfRule type="expression" priority="475" stopIfTrue="1" id="{CBB85A8E-42EB-489A-BB96-FA7C571A917D}">
            <xm:f>Report_DCF!$B$4="M USD"</xm:f>
            <x14:dxf>
              <numFmt numFmtId="189" formatCode="#,##0,,_);\(#,##0,,\);&quot; - &quot;;@_)"/>
            </x14:dxf>
          </x14:cfRule>
          <xm:sqref>H70</xm:sqref>
        </x14:conditionalFormatting>
        <x14:conditionalFormatting xmlns:xm="http://schemas.microsoft.com/office/excel/2006/main">
          <x14:cfRule type="expression" priority="474" stopIfTrue="1" id="{CF6E2DCE-229B-4084-9E24-FA6200165C7C}">
            <xm:f>Report_DCF!$B$4="M USD"</xm:f>
            <x14:dxf>
              <numFmt numFmtId="189" formatCode="#,##0,,_);\(#,##0,,\);&quot; - &quot;;@_)"/>
            </x14:dxf>
          </x14:cfRule>
          <xm:sqref>I70</xm:sqref>
        </x14:conditionalFormatting>
        <x14:conditionalFormatting xmlns:xm="http://schemas.microsoft.com/office/excel/2006/main">
          <x14:cfRule type="expression" priority="473" stopIfTrue="1" id="{B4D3CA7E-DFF9-48DC-8812-6DC00AFAE6AB}">
            <xm:f>Report_DCF!$B$4="M USD"</xm:f>
            <x14:dxf>
              <numFmt numFmtId="189" formatCode="#,##0,,_);\(#,##0,,\);&quot; - &quot;;@_)"/>
            </x14:dxf>
          </x14:cfRule>
          <xm:sqref>J70</xm:sqref>
        </x14:conditionalFormatting>
        <x14:conditionalFormatting xmlns:xm="http://schemas.microsoft.com/office/excel/2006/main">
          <x14:cfRule type="expression" priority="472" stopIfTrue="1" id="{3D7A3DE3-E66C-40A5-A654-CA7DC3AF07EC}">
            <xm:f>Report_DCF!$B$4="M USD"</xm:f>
            <x14:dxf>
              <numFmt numFmtId="189" formatCode="#,##0,,_);\(#,##0,,\);&quot; - &quot;;@_)"/>
            </x14:dxf>
          </x14:cfRule>
          <xm:sqref>K70</xm:sqref>
        </x14:conditionalFormatting>
        <x14:conditionalFormatting xmlns:xm="http://schemas.microsoft.com/office/excel/2006/main">
          <x14:cfRule type="expression" priority="471" stopIfTrue="1" id="{BC70EB03-C151-4708-BD05-E5DF42D72AE0}">
            <xm:f>Report_DCF!$B$4="M USD"</xm:f>
            <x14:dxf>
              <numFmt numFmtId="189" formatCode="#,##0,,_);\(#,##0,,\);&quot; - &quot;;@_)"/>
            </x14:dxf>
          </x14:cfRule>
          <xm:sqref>L70</xm:sqref>
        </x14:conditionalFormatting>
        <x14:conditionalFormatting xmlns:xm="http://schemas.microsoft.com/office/excel/2006/main">
          <x14:cfRule type="expression" priority="470" stopIfTrue="1" id="{33FF67D1-EA1B-4A83-AF96-1BD9983DA17A}">
            <xm:f>Report_DCF!$B$4="M USD"</xm:f>
            <x14:dxf>
              <numFmt numFmtId="189" formatCode="#,##0,,_);\(#,##0,,\);&quot; - &quot;;@_)"/>
            </x14:dxf>
          </x14:cfRule>
          <xm:sqref>M70</xm:sqref>
        </x14:conditionalFormatting>
        <x14:conditionalFormatting xmlns:xm="http://schemas.microsoft.com/office/excel/2006/main">
          <x14:cfRule type="expression" priority="469" stopIfTrue="1" id="{233746DE-4246-4D38-A5EB-CDE5C62000B5}">
            <xm:f>Report_DCF!$B$4="M USD"</xm:f>
            <x14:dxf>
              <numFmt numFmtId="189" formatCode="#,##0,,_);\(#,##0,,\);&quot; - &quot;;@_)"/>
            </x14:dxf>
          </x14:cfRule>
          <xm:sqref>N70</xm:sqref>
        </x14:conditionalFormatting>
        <x14:conditionalFormatting xmlns:xm="http://schemas.microsoft.com/office/excel/2006/main">
          <x14:cfRule type="expression" priority="468" stopIfTrue="1" id="{D5AAA438-C145-41E7-ACF3-1FBD276A477B}">
            <xm:f>Report_DCF!$B$4="M USD"</xm:f>
            <x14:dxf>
              <numFmt numFmtId="189" formatCode="#,##0,,_);\(#,##0,,\);&quot; - &quot;;@_)"/>
            </x14:dxf>
          </x14:cfRule>
          <xm:sqref>O70</xm:sqref>
        </x14:conditionalFormatting>
        <x14:conditionalFormatting xmlns:xm="http://schemas.microsoft.com/office/excel/2006/main">
          <x14:cfRule type="expression" priority="467" stopIfTrue="1" id="{F6C1EFC0-656F-44F0-AD21-DAE372B3C1CB}">
            <xm:f>Report_DCF!$B$4="M USD"</xm:f>
            <x14:dxf>
              <numFmt numFmtId="189" formatCode="#,##0,,_);\(#,##0,,\);&quot; - &quot;;@_)"/>
            </x14:dxf>
          </x14:cfRule>
          <xm:sqref>A72</xm:sqref>
        </x14:conditionalFormatting>
        <x14:conditionalFormatting xmlns:xm="http://schemas.microsoft.com/office/excel/2006/main">
          <x14:cfRule type="expression" priority="466" stopIfTrue="1" id="{32EBEADC-AFB0-4A22-8E3A-BD281514B9FE}">
            <xm:f>Report_DCF!$B$4="M USD"</xm:f>
            <x14:dxf>
              <numFmt numFmtId="189" formatCode="#,##0,,_);\(#,##0,,\);&quot; - &quot;;@_)"/>
            </x14:dxf>
          </x14:cfRule>
          <xm:sqref>B72</xm:sqref>
        </x14:conditionalFormatting>
        <x14:conditionalFormatting xmlns:xm="http://schemas.microsoft.com/office/excel/2006/main">
          <x14:cfRule type="expression" priority="465" stopIfTrue="1" id="{93E9FE8E-55B5-4A84-9B86-BBE85981518B}">
            <xm:f>Report_DCF!$B$4="M USD"</xm:f>
            <x14:dxf>
              <numFmt numFmtId="189" formatCode="#,##0,,_);\(#,##0,,\);&quot; - &quot;;@_)"/>
            </x14:dxf>
          </x14:cfRule>
          <xm:sqref>C72</xm:sqref>
        </x14:conditionalFormatting>
        <x14:conditionalFormatting xmlns:xm="http://schemas.microsoft.com/office/excel/2006/main">
          <x14:cfRule type="expression" priority="464" stopIfTrue="1" id="{9D03F5EE-EB2E-428B-8B2C-08D08E5F7D71}">
            <xm:f>Report_DCF!$B$4="M USD"</xm:f>
            <x14:dxf>
              <numFmt numFmtId="189" formatCode="#,##0,,_);\(#,##0,,\);&quot; - &quot;;@_)"/>
            </x14:dxf>
          </x14:cfRule>
          <xm:sqref>D72</xm:sqref>
        </x14:conditionalFormatting>
        <x14:conditionalFormatting xmlns:xm="http://schemas.microsoft.com/office/excel/2006/main">
          <x14:cfRule type="expression" priority="463" stopIfTrue="1" id="{6D0128B6-9A6A-4DB8-A3D4-880F51C6016F}">
            <xm:f>Report_DCF!$B$4="M USD"</xm:f>
            <x14:dxf>
              <numFmt numFmtId="189" formatCode="#,##0,,_);\(#,##0,,\);&quot; - &quot;;@_)"/>
            </x14:dxf>
          </x14:cfRule>
          <xm:sqref>E72</xm:sqref>
        </x14:conditionalFormatting>
        <x14:conditionalFormatting xmlns:xm="http://schemas.microsoft.com/office/excel/2006/main">
          <x14:cfRule type="expression" priority="462" stopIfTrue="1" id="{69757A48-0692-4C75-B7BE-FDD21B95A34D}">
            <xm:f>Report_DCF!$B$4="M USD"</xm:f>
            <x14:dxf>
              <numFmt numFmtId="189" formatCode="#,##0,,_);\(#,##0,,\);&quot; - &quot;;@_)"/>
            </x14:dxf>
          </x14:cfRule>
          <xm:sqref>F72</xm:sqref>
        </x14:conditionalFormatting>
        <x14:conditionalFormatting xmlns:xm="http://schemas.microsoft.com/office/excel/2006/main">
          <x14:cfRule type="expression" priority="461" stopIfTrue="1" id="{A6314EBC-94B0-482C-BF9F-7E59F82EF25C}">
            <xm:f>Report_DCF!$B$4="M USD"</xm:f>
            <x14:dxf>
              <numFmt numFmtId="189" formatCode="#,##0,,_);\(#,##0,,\);&quot; - &quot;;@_)"/>
            </x14:dxf>
          </x14:cfRule>
          <xm:sqref>G72</xm:sqref>
        </x14:conditionalFormatting>
        <x14:conditionalFormatting xmlns:xm="http://schemas.microsoft.com/office/excel/2006/main">
          <x14:cfRule type="expression" priority="460" stopIfTrue="1" id="{1407E989-4981-4503-8FEF-3666C1462604}">
            <xm:f>Report_DCF!$B$4="M USD"</xm:f>
            <x14:dxf>
              <numFmt numFmtId="189" formatCode="#,##0,,_);\(#,##0,,\);&quot; - &quot;;@_)"/>
            </x14:dxf>
          </x14:cfRule>
          <xm:sqref>H72</xm:sqref>
        </x14:conditionalFormatting>
        <x14:conditionalFormatting xmlns:xm="http://schemas.microsoft.com/office/excel/2006/main">
          <x14:cfRule type="expression" priority="459" stopIfTrue="1" id="{6DE6D537-8613-4A86-B074-1782E9CD5A8A}">
            <xm:f>Report_DCF!$B$4="M USD"</xm:f>
            <x14:dxf>
              <numFmt numFmtId="189" formatCode="#,##0,,_);\(#,##0,,\);&quot; - &quot;;@_)"/>
            </x14:dxf>
          </x14:cfRule>
          <xm:sqref>I72</xm:sqref>
        </x14:conditionalFormatting>
        <x14:conditionalFormatting xmlns:xm="http://schemas.microsoft.com/office/excel/2006/main">
          <x14:cfRule type="expression" priority="458" stopIfTrue="1" id="{87152F6F-B649-4E1B-A100-FDED66AD37D2}">
            <xm:f>Report_DCF!$B$4="M USD"</xm:f>
            <x14:dxf>
              <numFmt numFmtId="189" formatCode="#,##0,,_);\(#,##0,,\);&quot; - &quot;;@_)"/>
            </x14:dxf>
          </x14:cfRule>
          <xm:sqref>J72</xm:sqref>
        </x14:conditionalFormatting>
        <x14:conditionalFormatting xmlns:xm="http://schemas.microsoft.com/office/excel/2006/main">
          <x14:cfRule type="expression" priority="457" stopIfTrue="1" id="{50F01CE5-5B28-46F7-9023-62CCBDEFE65C}">
            <xm:f>Report_DCF!$B$4="M USD"</xm:f>
            <x14:dxf>
              <numFmt numFmtId="189" formatCode="#,##0,,_);\(#,##0,,\);&quot; - &quot;;@_)"/>
            </x14:dxf>
          </x14:cfRule>
          <xm:sqref>K72</xm:sqref>
        </x14:conditionalFormatting>
        <x14:conditionalFormatting xmlns:xm="http://schemas.microsoft.com/office/excel/2006/main">
          <x14:cfRule type="expression" priority="456" stopIfTrue="1" id="{3DA5FBEA-62D4-413C-B7D8-4122F966226B}">
            <xm:f>Report_DCF!$B$4="M USD"</xm:f>
            <x14:dxf>
              <numFmt numFmtId="189" formatCode="#,##0,,_);\(#,##0,,\);&quot; - &quot;;@_)"/>
            </x14:dxf>
          </x14:cfRule>
          <xm:sqref>L72</xm:sqref>
        </x14:conditionalFormatting>
        <x14:conditionalFormatting xmlns:xm="http://schemas.microsoft.com/office/excel/2006/main">
          <x14:cfRule type="expression" priority="455" stopIfTrue="1" id="{F0A097C3-8EC2-4769-97D4-6595D92723A8}">
            <xm:f>Report_DCF!$B$4="M USD"</xm:f>
            <x14:dxf>
              <numFmt numFmtId="189" formatCode="#,##0,,_);\(#,##0,,\);&quot; - &quot;;@_)"/>
            </x14:dxf>
          </x14:cfRule>
          <xm:sqref>M72</xm:sqref>
        </x14:conditionalFormatting>
        <x14:conditionalFormatting xmlns:xm="http://schemas.microsoft.com/office/excel/2006/main">
          <x14:cfRule type="expression" priority="454" stopIfTrue="1" id="{7EDDEBB5-0859-4A46-AB57-63734ED63ABE}">
            <xm:f>Report_DCF!$B$4="M USD"</xm:f>
            <x14:dxf>
              <numFmt numFmtId="189" formatCode="#,##0,,_);\(#,##0,,\);&quot; - &quot;;@_)"/>
            </x14:dxf>
          </x14:cfRule>
          <xm:sqref>F76</xm:sqref>
        </x14:conditionalFormatting>
        <x14:conditionalFormatting xmlns:xm="http://schemas.microsoft.com/office/excel/2006/main">
          <x14:cfRule type="expression" priority="453" stopIfTrue="1" id="{AA38AD2E-3E32-4861-8A9D-A2EC5A7C7803}">
            <xm:f>Report_DCF!$B$4="M USD"</xm:f>
            <x14:dxf>
              <numFmt numFmtId="189" formatCode="#,##0,,_);\(#,##0,,\);&quot; - &quot;;@_)"/>
            </x14:dxf>
          </x14:cfRule>
          <xm:sqref>G76</xm:sqref>
        </x14:conditionalFormatting>
        <x14:conditionalFormatting xmlns:xm="http://schemas.microsoft.com/office/excel/2006/main">
          <x14:cfRule type="expression" priority="452" stopIfTrue="1" id="{A031C80F-61C8-4D49-B283-CB82A06CBA2D}">
            <xm:f>Report_DCF!$B$4="M USD"</xm:f>
            <x14:dxf>
              <numFmt numFmtId="189" formatCode="#,##0,,_);\(#,##0,,\);&quot; - &quot;;@_)"/>
            </x14:dxf>
          </x14:cfRule>
          <xm:sqref>H76</xm:sqref>
        </x14:conditionalFormatting>
        <x14:conditionalFormatting xmlns:xm="http://schemas.microsoft.com/office/excel/2006/main">
          <x14:cfRule type="expression" priority="451" stopIfTrue="1" id="{91D966F8-A261-44BA-9C21-4BAA6E24CCC0}">
            <xm:f>Report_DCF!$B$4="M USD"</xm:f>
            <x14:dxf>
              <numFmt numFmtId="189" formatCode="#,##0,,_);\(#,##0,,\);&quot; - &quot;;@_)"/>
            </x14:dxf>
          </x14:cfRule>
          <xm:sqref>I76</xm:sqref>
        </x14:conditionalFormatting>
        <x14:conditionalFormatting xmlns:xm="http://schemas.microsoft.com/office/excel/2006/main">
          <x14:cfRule type="expression" priority="450" stopIfTrue="1" id="{53639B60-0E96-4B7D-8A1C-B6C6BED0A529}">
            <xm:f>Report_DCF!$B$4="M USD"</xm:f>
            <x14:dxf>
              <numFmt numFmtId="189" formatCode="#,##0,,_);\(#,##0,,\);&quot; - &quot;;@_)"/>
            </x14:dxf>
          </x14:cfRule>
          <xm:sqref>J76</xm:sqref>
        </x14:conditionalFormatting>
        <x14:conditionalFormatting xmlns:xm="http://schemas.microsoft.com/office/excel/2006/main">
          <x14:cfRule type="expression" priority="449" stopIfTrue="1" id="{F051B9B0-E9ED-41E5-B35A-81A86E60DE8D}">
            <xm:f>Report_DCF!$B$4="M USD"</xm:f>
            <x14:dxf>
              <numFmt numFmtId="189" formatCode="#,##0,,_);\(#,##0,,\);&quot; - &quot;;@_)"/>
            </x14:dxf>
          </x14:cfRule>
          <xm:sqref>K76</xm:sqref>
        </x14:conditionalFormatting>
        <x14:conditionalFormatting xmlns:xm="http://schemas.microsoft.com/office/excel/2006/main">
          <x14:cfRule type="expression" priority="448" stopIfTrue="1" id="{F45A62B3-D944-41D9-AB80-55898C61CDC1}">
            <xm:f>Report_DCF!$B$4="M USD"</xm:f>
            <x14:dxf>
              <numFmt numFmtId="189" formatCode="#,##0,,_);\(#,##0,,\);&quot; - &quot;;@_)"/>
            </x14:dxf>
          </x14:cfRule>
          <xm:sqref>L76</xm:sqref>
        </x14:conditionalFormatting>
        <x14:conditionalFormatting xmlns:xm="http://schemas.microsoft.com/office/excel/2006/main">
          <x14:cfRule type="expression" priority="447" stopIfTrue="1" id="{A2D2EBCE-B377-4191-8EC5-E3D6C5707958}">
            <xm:f>Report_DCF!$B$4="M USD"</xm:f>
            <x14:dxf>
              <numFmt numFmtId="189" formatCode="#,##0,,_);\(#,##0,,\);&quot; - &quot;;@_)"/>
            </x14:dxf>
          </x14:cfRule>
          <xm:sqref>M76</xm:sqref>
        </x14:conditionalFormatting>
        <x14:conditionalFormatting xmlns:xm="http://schemas.microsoft.com/office/excel/2006/main">
          <x14:cfRule type="expression" priority="446" stopIfTrue="1" id="{A8BBB347-2978-4682-8259-241EFC9F4F22}">
            <xm:f>Report_DCF!$B$4="M USD"</xm:f>
            <x14:dxf>
              <numFmt numFmtId="189" formatCode="#,##0,,_);\(#,##0,,\);&quot; - &quot;;@_)"/>
            </x14:dxf>
          </x14:cfRule>
          <xm:sqref>N76</xm:sqref>
        </x14:conditionalFormatting>
        <x14:conditionalFormatting xmlns:xm="http://schemas.microsoft.com/office/excel/2006/main">
          <x14:cfRule type="expression" priority="445" stopIfTrue="1" id="{BB9E3B22-5A89-4E50-AC22-6A6F61E19D82}">
            <xm:f>Report_DCF!$B$4="M USD"</xm:f>
            <x14:dxf>
              <numFmt numFmtId="189" formatCode="#,##0,,_);\(#,##0,,\);&quot; - &quot;;@_)"/>
            </x14:dxf>
          </x14:cfRule>
          <xm:sqref>O76</xm:sqref>
        </x14:conditionalFormatting>
        <x14:conditionalFormatting xmlns:xm="http://schemas.microsoft.com/office/excel/2006/main">
          <x14:cfRule type="expression" priority="444" stopIfTrue="1" id="{DEFE2845-1E3C-44DA-9D4E-38CBB66216AE}">
            <xm:f>Report_DCF!$B$4="M USD"</xm:f>
            <x14:dxf>
              <numFmt numFmtId="189" formatCode="#,##0,,_);\(#,##0,,\);&quot; - &quot;;@_)"/>
            </x14:dxf>
          </x14:cfRule>
          <xm:sqref>F77</xm:sqref>
        </x14:conditionalFormatting>
        <x14:conditionalFormatting xmlns:xm="http://schemas.microsoft.com/office/excel/2006/main">
          <x14:cfRule type="expression" priority="443" stopIfTrue="1" id="{6512253F-A3F0-40AD-A4B6-1758B0A97515}">
            <xm:f>Report_DCF!$B$4="M USD"</xm:f>
            <x14:dxf>
              <numFmt numFmtId="189" formatCode="#,##0,,_);\(#,##0,,\);&quot; - &quot;;@_)"/>
            </x14:dxf>
          </x14:cfRule>
          <xm:sqref>G77</xm:sqref>
        </x14:conditionalFormatting>
        <x14:conditionalFormatting xmlns:xm="http://schemas.microsoft.com/office/excel/2006/main">
          <x14:cfRule type="expression" priority="442" stopIfTrue="1" id="{67952139-ACBE-4AB8-A690-3667D5BC5821}">
            <xm:f>Report_DCF!$B$4="M USD"</xm:f>
            <x14:dxf>
              <numFmt numFmtId="189" formatCode="#,##0,,_);\(#,##0,,\);&quot; - &quot;;@_)"/>
            </x14:dxf>
          </x14:cfRule>
          <xm:sqref>H77</xm:sqref>
        </x14:conditionalFormatting>
        <x14:conditionalFormatting xmlns:xm="http://schemas.microsoft.com/office/excel/2006/main">
          <x14:cfRule type="expression" priority="441" stopIfTrue="1" id="{861C490F-7151-4A9B-9055-2278D4AC6A4D}">
            <xm:f>Report_DCF!$B$4="M USD"</xm:f>
            <x14:dxf>
              <numFmt numFmtId="189" formatCode="#,##0,,_);\(#,##0,,\);&quot; - &quot;;@_)"/>
            </x14:dxf>
          </x14:cfRule>
          <xm:sqref>I77</xm:sqref>
        </x14:conditionalFormatting>
        <x14:conditionalFormatting xmlns:xm="http://schemas.microsoft.com/office/excel/2006/main">
          <x14:cfRule type="expression" priority="440" stopIfTrue="1" id="{8F72968E-3C39-4593-AC5F-94194360FBCE}">
            <xm:f>Report_DCF!$B$4="M USD"</xm:f>
            <x14:dxf>
              <numFmt numFmtId="189" formatCode="#,##0,,_);\(#,##0,,\);&quot; - &quot;;@_)"/>
            </x14:dxf>
          </x14:cfRule>
          <xm:sqref>J77</xm:sqref>
        </x14:conditionalFormatting>
        <x14:conditionalFormatting xmlns:xm="http://schemas.microsoft.com/office/excel/2006/main">
          <x14:cfRule type="expression" priority="439" stopIfTrue="1" id="{2F444937-86D5-42BF-BC24-19C47C31225E}">
            <xm:f>Report_DCF!$B$4="M USD"</xm:f>
            <x14:dxf>
              <numFmt numFmtId="189" formatCode="#,##0,,_);\(#,##0,,\);&quot; - &quot;;@_)"/>
            </x14:dxf>
          </x14:cfRule>
          <xm:sqref>K77</xm:sqref>
        </x14:conditionalFormatting>
        <x14:conditionalFormatting xmlns:xm="http://schemas.microsoft.com/office/excel/2006/main">
          <x14:cfRule type="expression" priority="438" stopIfTrue="1" id="{3EA24A83-5242-40FE-AC44-52BB761AED76}">
            <xm:f>Report_DCF!$B$4="M USD"</xm:f>
            <x14:dxf>
              <numFmt numFmtId="189" formatCode="#,##0,,_);\(#,##0,,\);&quot; - &quot;;@_)"/>
            </x14:dxf>
          </x14:cfRule>
          <xm:sqref>L77</xm:sqref>
        </x14:conditionalFormatting>
        <x14:conditionalFormatting xmlns:xm="http://schemas.microsoft.com/office/excel/2006/main">
          <x14:cfRule type="expression" priority="437" stopIfTrue="1" id="{BAAC5317-FB15-4F38-BBEB-3A7A9BB02421}">
            <xm:f>Report_DCF!$B$4="M USD"</xm:f>
            <x14:dxf>
              <numFmt numFmtId="189" formatCode="#,##0,,_);\(#,##0,,\);&quot; - &quot;;@_)"/>
            </x14:dxf>
          </x14:cfRule>
          <xm:sqref>M77</xm:sqref>
        </x14:conditionalFormatting>
        <x14:conditionalFormatting xmlns:xm="http://schemas.microsoft.com/office/excel/2006/main">
          <x14:cfRule type="expression" priority="436" stopIfTrue="1" id="{66C73132-C14F-45C7-BCB2-C6EB733CA997}">
            <xm:f>Report_DCF!$B$4="M USD"</xm:f>
            <x14:dxf>
              <numFmt numFmtId="189" formatCode="#,##0,,_);\(#,##0,,\);&quot; - &quot;;@_)"/>
            </x14:dxf>
          </x14:cfRule>
          <xm:sqref>N77</xm:sqref>
        </x14:conditionalFormatting>
        <x14:conditionalFormatting xmlns:xm="http://schemas.microsoft.com/office/excel/2006/main">
          <x14:cfRule type="expression" priority="435" stopIfTrue="1" id="{E1434D16-9A2E-4BBA-B5E7-35D99D0C38E2}">
            <xm:f>Report_DCF!$B$4="M USD"</xm:f>
            <x14:dxf>
              <numFmt numFmtId="189" formatCode="#,##0,,_);\(#,##0,,\);&quot; - &quot;;@_)"/>
            </x14:dxf>
          </x14:cfRule>
          <xm:sqref>O77</xm:sqref>
        </x14:conditionalFormatting>
        <x14:conditionalFormatting xmlns:xm="http://schemas.microsoft.com/office/excel/2006/main">
          <x14:cfRule type="expression" priority="434" stopIfTrue="1" id="{FB503148-4203-4CD8-BB9C-DD37653E5596}">
            <xm:f>Report_DCF!$B$4="M USD"</xm:f>
            <x14:dxf>
              <numFmt numFmtId="189" formatCode="#,##0,,_);\(#,##0,,\);&quot; - &quot;;@_)"/>
            </x14:dxf>
          </x14:cfRule>
          <xm:sqref>F78</xm:sqref>
        </x14:conditionalFormatting>
        <x14:conditionalFormatting xmlns:xm="http://schemas.microsoft.com/office/excel/2006/main">
          <x14:cfRule type="expression" priority="433" stopIfTrue="1" id="{58A208ED-D665-41BF-B050-4080C7E68174}">
            <xm:f>Report_DCF!$B$4="M USD"</xm:f>
            <x14:dxf>
              <numFmt numFmtId="189" formatCode="#,##0,,_);\(#,##0,,\);&quot; - &quot;;@_)"/>
            </x14:dxf>
          </x14:cfRule>
          <xm:sqref>G78</xm:sqref>
        </x14:conditionalFormatting>
        <x14:conditionalFormatting xmlns:xm="http://schemas.microsoft.com/office/excel/2006/main">
          <x14:cfRule type="expression" priority="432" stopIfTrue="1" id="{EE1FFDCB-736E-4A31-8B4A-3CFD16314E63}">
            <xm:f>Report_DCF!$B$4="M USD"</xm:f>
            <x14:dxf>
              <numFmt numFmtId="189" formatCode="#,##0,,_);\(#,##0,,\);&quot; - &quot;;@_)"/>
            </x14:dxf>
          </x14:cfRule>
          <xm:sqref>H78</xm:sqref>
        </x14:conditionalFormatting>
        <x14:conditionalFormatting xmlns:xm="http://schemas.microsoft.com/office/excel/2006/main">
          <x14:cfRule type="expression" priority="431" stopIfTrue="1" id="{3BA98611-C329-4C55-9584-924C91C6C7FE}">
            <xm:f>Report_DCF!$B$4="M USD"</xm:f>
            <x14:dxf>
              <numFmt numFmtId="189" formatCode="#,##0,,_);\(#,##0,,\);&quot; - &quot;;@_)"/>
            </x14:dxf>
          </x14:cfRule>
          <xm:sqref>I78</xm:sqref>
        </x14:conditionalFormatting>
        <x14:conditionalFormatting xmlns:xm="http://schemas.microsoft.com/office/excel/2006/main">
          <x14:cfRule type="expression" priority="430" stopIfTrue="1" id="{FAECA7CF-A0C2-4C02-A935-E8BEE1D285E3}">
            <xm:f>Report_DCF!$B$4="M USD"</xm:f>
            <x14:dxf>
              <numFmt numFmtId="189" formatCode="#,##0,,_);\(#,##0,,\);&quot; - &quot;;@_)"/>
            </x14:dxf>
          </x14:cfRule>
          <xm:sqref>J78</xm:sqref>
        </x14:conditionalFormatting>
        <x14:conditionalFormatting xmlns:xm="http://schemas.microsoft.com/office/excel/2006/main">
          <x14:cfRule type="expression" priority="429" stopIfTrue="1" id="{87CAA608-88F9-440D-8C91-4E8F786BEEB4}">
            <xm:f>Report_DCF!$B$4="M USD"</xm:f>
            <x14:dxf>
              <numFmt numFmtId="189" formatCode="#,##0,,_);\(#,##0,,\);&quot; - &quot;;@_)"/>
            </x14:dxf>
          </x14:cfRule>
          <xm:sqref>K78</xm:sqref>
        </x14:conditionalFormatting>
        <x14:conditionalFormatting xmlns:xm="http://schemas.microsoft.com/office/excel/2006/main">
          <x14:cfRule type="expression" priority="428" stopIfTrue="1" id="{7FE84C4F-F837-4A53-ACF5-0BADF29EDEEB}">
            <xm:f>Report_DCF!$B$4="M USD"</xm:f>
            <x14:dxf>
              <numFmt numFmtId="189" formatCode="#,##0,,_);\(#,##0,,\);&quot; - &quot;;@_)"/>
            </x14:dxf>
          </x14:cfRule>
          <xm:sqref>L78</xm:sqref>
        </x14:conditionalFormatting>
        <x14:conditionalFormatting xmlns:xm="http://schemas.microsoft.com/office/excel/2006/main">
          <x14:cfRule type="expression" priority="427" stopIfTrue="1" id="{7022F6BF-CD93-4DFC-B6DE-FBE628A7D66A}">
            <xm:f>Report_DCF!$B$4="M USD"</xm:f>
            <x14:dxf>
              <numFmt numFmtId="189" formatCode="#,##0,,_);\(#,##0,,\);&quot; - &quot;;@_)"/>
            </x14:dxf>
          </x14:cfRule>
          <xm:sqref>M78</xm:sqref>
        </x14:conditionalFormatting>
        <x14:conditionalFormatting xmlns:xm="http://schemas.microsoft.com/office/excel/2006/main">
          <x14:cfRule type="expression" priority="426" stopIfTrue="1" id="{DC7E708D-B84D-4C7D-8B15-47FB492A54B0}">
            <xm:f>Report_DCF!$B$4="M USD"</xm:f>
            <x14:dxf>
              <numFmt numFmtId="189" formatCode="#,##0,,_);\(#,##0,,\);&quot; - &quot;;@_)"/>
            </x14:dxf>
          </x14:cfRule>
          <xm:sqref>N78</xm:sqref>
        </x14:conditionalFormatting>
        <x14:conditionalFormatting xmlns:xm="http://schemas.microsoft.com/office/excel/2006/main">
          <x14:cfRule type="expression" priority="425" stopIfTrue="1" id="{19DFD779-FE70-4279-81BF-2FB8EBB51B29}">
            <xm:f>Report_DCF!$B$4="M USD"</xm:f>
            <x14:dxf>
              <numFmt numFmtId="189" formatCode="#,##0,,_);\(#,##0,,\);&quot; - &quot;;@_)"/>
            </x14:dxf>
          </x14:cfRule>
          <xm:sqref>O78</xm:sqref>
        </x14:conditionalFormatting>
        <x14:conditionalFormatting xmlns:xm="http://schemas.microsoft.com/office/excel/2006/main">
          <x14:cfRule type="expression" priority="424" stopIfTrue="1" id="{C2D5E99D-2E57-4898-96BD-9A4A50D43CE9}">
            <xm:f>Report_DCF!$B$4="M USD"</xm:f>
            <x14:dxf>
              <numFmt numFmtId="189" formatCode="#,##0,,_);\(#,##0,,\);&quot; - &quot;;@_)"/>
            </x14:dxf>
          </x14:cfRule>
          <xm:sqref>F79</xm:sqref>
        </x14:conditionalFormatting>
        <x14:conditionalFormatting xmlns:xm="http://schemas.microsoft.com/office/excel/2006/main">
          <x14:cfRule type="expression" priority="423" stopIfTrue="1" id="{421747B8-0B6B-438D-B300-DC6BD95720A8}">
            <xm:f>Report_DCF!$B$4="M USD"</xm:f>
            <x14:dxf>
              <numFmt numFmtId="189" formatCode="#,##0,,_);\(#,##0,,\);&quot; - &quot;;@_)"/>
            </x14:dxf>
          </x14:cfRule>
          <xm:sqref>G79</xm:sqref>
        </x14:conditionalFormatting>
        <x14:conditionalFormatting xmlns:xm="http://schemas.microsoft.com/office/excel/2006/main">
          <x14:cfRule type="expression" priority="422" stopIfTrue="1" id="{8E87D9C3-0808-4720-B5BE-F0A320F30643}">
            <xm:f>Report_DCF!$B$4="M USD"</xm:f>
            <x14:dxf>
              <numFmt numFmtId="189" formatCode="#,##0,,_);\(#,##0,,\);&quot; - &quot;;@_)"/>
            </x14:dxf>
          </x14:cfRule>
          <xm:sqref>H79</xm:sqref>
        </x14:conditionalFormatting>
        <x14:conditionalFormatting xmlns:xm="http://schemas.microsoft.com/office/excel/2006/main">
          <x14:cfRule type="expression" priority="421" stopIfTrue="1" id="{CB3D35AE-13E7-4921-92D9-8C8630053D3F}">
            <xm:f>Report_DCF!$B$4="M USD"</xm:f>
            <x14:dxf>
              <numFmt numFmtId="189" formatCode="#,##0,,_);\(#,##0,,\);&quot; - &quot;;@_)"/>
            </x14:dxf>
          </x14:cfRule>
          <xm:sqref>I79</xm:sqref>
        </x14:conditionalFormatting>
        <x14:conditionalFormatting xmlns:xm="http://schemas.microsoft.com/office/excel/2006/main">
          <x14:cfRule type="expression" priority="420" stopIfTrue="1" id="{8E155AF7-7A54-4833-A979-BB1F8953175B}">
            <xm:f>Report_DCF!$B$4="M USD"</xm:f>
            <x14:dxf>
              <numFmt numFmtId="189" formatCode="#,##0,,_);\(#,##0,,\);&quot; - &quot;;@_)"/>
            </x14:dxf>
          </x14:cfRule>
          <xm:sqref>J79</xm:sqref>
        </x14:conditionalFormatting>
        <x14:conditionalFormatting xmlns:xm="http://schemas.microsoft.com/office/excel/2006/main">
          <x14:cfRule type="expression" priority="419" stopIfTrue="1" id="{C0CC9DF5-546D-41E7-9B7C-D0E6251C2929}">
            <xm:f>Report_DCF!$B$4="M USD"</xm:f>
            <x14:dxf>
              <numFmt numFmtId="189" formatCode="#,##0,,_);\(#,##0,,\);&quot; - &quot;;@_)"/>
            </x14:dxf>
          </x14:cfRule>
          <xm:sqref>K79</xm:sqref>
        </x14:conditionalFormatting>
        <x14:conditionalFormatting xmlns:xm="http://schemas.microsoft.com/office/excel/2006/main">
          <x14:cfRule type="expression" priority="418" stopIfTrue="1" id="{D2D51752-27E5-407B-8E7A-1ECB22E5A8ED}">
            <xm:f>Report_DCF!$B$4="M USD"</xm:f>
            <x14:dxf>
              <numFmt numFmtId="189" formatCode="#,##0,,_);\(#,##0,,\);&quot; - &quot;;@_)"/>
            </x14:dxf>
          </x14:cfRule>
          <xm:sqref>L79</xm:sqref>
        </x14:conditionalFormatting>
        <x14:conditionalFormatting xmlns:xm="http://schemas.microsoft.com/office/excel/2006/main">
          <x14:cfRule type="expression" priority="417" stopIfTrue="1" id="{10C918F8-5722-4390-B2B6-439078F04EC4}">
            <xm:f>Report_DCF!$B$4="M USD"</xm:f>
            <x14:dxf>
              <numFmt numFmtId="189" formatCode="#,##0,,_);\(#,##0,,\);&quot; - &quot;;@_)"/>
            </x14:dxf>
          </x14:cfRule>
          <xm:sqref>M79</xm:sqref>
        </x14:conditionalFormatting>
        <x14:conditionalFormatting xmlns:xm="http://schemas.microsoft.com/office/excel/2006/main">
          <x14:cfRule type="expression" priority="416" stopIfTrue="1" id="{CBA6E277-43EB-4665-8C91-E1F0A6F7ED63}">
            <xm:f>Report_DCF!$B$4="M USD"</xm:f>
            <x14:dxf>
              <numFmt numFmtId="189" formatCode="#,##0,,_);\(#,##0,,\);&quot; - &quot;;@_)"/>
            </x14:dxf>
          </x14:cfRule>
          <xm:sqref>N79</xm:sqref>
        </x14:conditionalFormatting>
        <x14:conditionalFormatting xmlns:xm="http://schemas.microsoft.com/office/excel/2006/main">
          <x14:cfRule type="expression" priority="415" stopIfTrue="1" id="{011446D7-A473-4397-B22D-93A5ABADC2A9}">
            <xm:f>Report_DCF!$B$4="M USD"</xm:f>
            <x14:dxf>
              <numFmt numFmtId="189" formatCode="#,##0,,_);\(#,##0,,\);&quot; - &quot;;@_)"/>
            </x14:dxf>
          </x14:cfRule>
          <xm:sqref>O79</xm:sqref>
        </x14:conditionalFormatting>
        <x14:conditionalFormatting xmlns:xm="http://schemas.microsoft.com/office/excel/2006/main">
          <x14:cfRule type="expression" priority="414" stopIfTrue="1" id="{03D374EA-93E2-4743-AB95-6F931570F14D}">
            <xm:f>Report_DCF!$B$4="M USD"</xm:f>
            <x14:dxf>
              <numFmt numFmtId="189" formatCode="#,##0,,_);\(#,##0,,\);&quot; - &quot;;@_)"/>
            </x14:dxf>
          </x14:cfRule>
          <xm:sqref>A80</xm:sqref>
        </x14:conditionalFormatting>
        <x14:conditionalFormatting xmlns:xm="http://schemas.microsoft.com/office/excel/2006/main">
          <x14:cfRule type="expression" priority="413" stopIfTrue="1" id="{40B73BA7-6D79-4976-9024-DD0FFB4E8FF7}">
            <xm:f>Report_DCF!$B$4="M USD"</xm:f>
            <x14:dxf>
              <numFmt numFmtId="189" formatCode="#,##0,,_);\(#,##0,,\);&quot; - &quot;;@_)"/>
            </x14:dxf>
          </x14:cfRule>
          <xm:sqref>B80</xm:sqref>
        </x14:conditionalFormatting>
        <x14:conditionalFormatting xmlns:xm="http://schemas.microsoft.com/office/excel/2006/main">
          <x14:cfRule type="expression" priority="412" stopIfTrue="1" id="{5E7FBC1A-D727-4299-A307-8962E41C3CA6}">
            <xm:f>Report_DCF!$B$4="M USD"</xm:f>
            <x14:dxf>
              <numFmt numFmtId="189" formatCode="#,##0,,_);\(#,##0,,\);&quot; - &quot;;@_)"/>
            </x14:dxf>
          </x14:cfRule>
          <xm:sqref>C80</xm:sqref>
        </x14:conditionalFormatting>
        <x14:conditionalFormatting xmlns:xm="http://schemas.microsoft.com/office/excel/2006/main">
          <x14:cfRule type="expression" priority="411" stopIfTrue="1" id="{03DAA73B-C5BD-4ED7-BD81-8001394932A6}">
            <xm:f>Report_DCF!$B$4="M USD"</xm:f>
            <x14:dxf>
              <numFmt numFmtId="189" formatCode="#,##0,,_);\(#,##0,,\);&quot; - &quot;;@_)"/>
            </x14:dxf>
          </x14:cfRule>
          <xm:sqref>D80</xm:sqref>
        </x14:conditionalFormatting>
        <x14:conditionalFormatting xmlns:xm="http://schemas.microsoft.com/office/excel/2006/main">
          <x14:cfRule type="expression" priority="410" stopIfTrue="1" id="{2F520CE2-CC91-4D16-A7B5-F816C56BF7BF}">
            <xm:f>Report_DCF!$B$4="M USD"</xm:f>
            <x14:dxf>
              <numFmt numFmtId="189" formatCode="#,##0,,_);\(#,##0,,\);&quot; - &quot;;@_)"/>
            </x14:dxf>
          </x14:cfRule>
          <xm:sqref>E80</xm:sqref>
        </x14:conditionalFormatting>
        <x14:conditionalFormatting xmlns:xm="http://schemas.microsoft.com/office/excel/2006/main">
          <x14:cfRule type="expression" priority="409" stopIfTrue="1" id="{C48167A9-645D-4BF4-9551-B9DF65F6D597}">
            <xm:f>Report_DCF!$B$4="M USD"</xm:f>
            <x14:dxf>
              <numFmt numFmtId="189" formatCode="#,##0,,_);\(#,##0,,\);&quot; - &quot;;@_)"/>
            </x14:dxf>
          </x14:cfRule>
          <xm:sqref>F80</xm:sqref>
        </x14:conditionalFormatting>
        <x14:conditionalFormatting xmlns:xm="http://schemas.microsoft.com/office/excel/2006/main">
          <x14:cfRule type="expression" priority="408" stopIfTrue="1" id="{395AF1F5-2994-4748-A20C-DB820A723668}">
            <xm:f>Report_DCF!$B$4="M USD"</xm:f>
            <x14:dxf>
              <numFmt numFmtId="189" formatCode="#,##0,,_);\(#,##0,,\);&quot; - &quot;;@_)"/>
            </x14:dxf>
          </x14:cfRule>
          <xm:sqref>G80</xm:sqref>
        </x14:conditionalFormatting>
        <x14:conditionalFormatting xmlns:xm="http://schemas.microsoft.com/office/excel/2006/main">
          <x14:cfRule type="expression" priority="407" stopIfTrue="1" id="{7EAB03A4-F725-4908-814E-464D88C977DC}">
            <xm:f>Report_DCF!$B$4="M USD"</xm:f>
            <x14:dxf>
              <numFmt numFmtId="189" formatCode="#,##0,,_);\(#,##0,,\);&quot; - &quot;;@_)"/>
            </x14:dxf>
          </x14:cfRule>
          <xm:sqref>H80</xm:sqref>
        </x14:conditionalFormatting>
        <x14:conditionalFormatting xmlns:xm="http://schemas.microsoft.com/office/excel/2006/main">
          <x14:cfRule type="expression" priority="406" stopIfTrue="1" id="{97194F46-9AB7-47D1-8599-A2716A003BAF}">
            <xm:f>Report_DCF!$B$4="M USD"</xm:f>
            <x14:dxf>
              <numFmt numFmtId="189" formatCode="#,##0,,_);\(#,##0,,\);&quot; - &quot;;@_)"/>
            </x14:dxf>
          </x14:cfRule>
          <xm:sqref>I80</xm:sqref>
        </x14:conditionalFormatting>
        <x14:conditionalFormatting xmlns:xm="http://schemas.microsoft.com/office/excel/2006/main">
          <x14:cfRule type="expression" priority="405" stopIfTrue="1" id="{805916C8-F95F-403A-81C9-57CF0329F5BA}">
            <xm:f>Report_DCF!$B$4="M USD"</xm:f>
            <x14:dxf>
              <numFmt numFmtId="189" formatCode="#,##0,,_);\(#,##0,,\);&quot; - &quot;;@_)"/>
            </x14:dxf>
          </x14:cfRule>
          <xm:sqref>J80</xm:sqref>
        </x14:conditionalFormatting>
        <x14:conditionalFormatting xmlns:xm="http://schemas.microsoft.com/office/excel/2006/main">
          <x14:cfRule type="expression" priority="404" stopIfTrue="1" id="{45FC9B6F-25AF-42B3-B560-3D0958FCA261}">
            <xm:f>Report_DCF!$B$4="M USD"</xm:f>
            <x14:dxf>
              <numFmt numFmtId="189" formatCode="#,##0,,_);\(#,##0,,\);&quot; - &quot;;@_)"/>
            </x14:dxf>
          </x14:cfRule>
          <xm:sqref>K80</xm:sqref>
        </x14:conditionalFormatting>
        <x14:conditionalFormatting xmlns:xm="http://schemas.microsoft.com/office/excel/2006/main">
          <x14:cfRule type="expression" priority="403" stopIfTrue="1" id="{91ECD5E6-D399-468A-88F8-8622AF10B90E}">
            <xm:f>Report_DCF!$B$4="M USD"</xm:f>
            <x14:dxf>
              <numFmt numFmtId="189" formatCode="#,##0,,_);\(#,##0,,\);&quot; - &quot;;@_)"/>
            </x14:dxf>
          </x14:cfRule>
          <xm:sqref>L80</xm:sqref>
        </x14:conditionalFormatting>
        <x14:conditionalFormatting xmlns:xm="http://schemas.microsoft.com/office/excel/2006/main">
          <x14:cfRule type="expression" priority="402" stopIfTrue="1" id="{AEB9D830-1D03-4E42-BA91-C1D78304D58C}">
            <xm:f>Report_DCF!$B$4="M USD"</xm:f>
            <x14:dxf>
              <numFmt numFmtId="189" formatCode="#,##0,,_);\(#,##0,,\);&quot; - &quot;;@_)"/>
            </x14:dxf>
          </x14:cfRule>
          <xm:sqref>M80</xm:sqref>
        </x14:conditionalFormatting>
        <x14:conditionalFormatting xmlns:xm="http://schemas.microsoft.com/office/excel/2006/main">
          <x14:cfRule type="expression" priority="401" stopIfTrue="1" id="{4228C8E3-B4CA-44EE-91EB-C537ACE06A90}">
            <xm:f>Report_DCF!$B$4="M USD"</xm:f>
            <x14:dxf>
              <numFmt numFmtId="189" formatCode="#,##0,,_);\(#,##0,,\);&quot; - &quot;;@_)"/>
            </x14:dxf>
          </x14:cfRule>
          <xm:sqref>A83</xm:sqref>
        </x14:conditionalFormatting>
        <x14:conditionalFormatting xmlns:xm="http://schemas.microsoft.com/office/excel/2006/main">
          <x14:cfRule type="expression" priority="400" stopIfTrue="1" id="{CA748DEF-C9AA-41E6-B16B-DF4BE8B96394}">
            <xm:f>Report_DCF!$B$4="M USD"</xm:f>
            <x14:dxf>
              <numFmt numFmtId="189" formatCode="#,##0,,_);\(#,##0,,\);&quot; - &quot;;@_)"/>
            </x14:dxf>
          </x14:cfRule>
          <xm:sqref>B83</xm:sqref>
        </x14:conditionalFormatting>
        <x14:conditionalFormatting xmlns:xm="http://schemas.microsoft.com/office/excel/2006/main">
          <x14:cfRule type="expression" priority="399" stopIfTrue="1" id="{69A0BD3C-AD0F-4BBF-A3A7-D1A96D1F758E}">
            <xm:f>Report_DCF!$B$4="M USD"</xm:f>
            <x14:dxf>
              <numFmt numFmtId="189" formatCode="#,##0,,_);\(#,##0,,\);&quot; - &quot;;@_)"/>
            </x14:dxf>
          </x14:cfRule>
          <xm:sqref>C83</xm:sqref>
        </x14:conditionalFormatting>
        <x14:conditionalFormatting xmlns:xm="http://schemas.microsoft.com/office/excel/2006/main">
          <x14:cfRule type="expression" priority="398" stopIfTrue="1" id="{855FE766-C86A-4192-8789-DE89C35ECD22}">
            <xm:f>Report_DCF!$B$4="M USD"</xm:f>
            <x14:dxf>
              <numFmt numFmtId="189" formatCode="#,##0,,_);\(#,##0,,\);&quot; - &quot;;@_)"/>
            </x14:dxf>
          </x14:cfRule>
          <xm:sqref>D83</xm:sqref>
        </x14:conditionalFormatting>
        <x14:conditionalFormatting xmlns:xm="http://schemas.microsoft.com/office/excel/2006/main">
          <x14:cfRule type="expression" priority="397" stopIfTrue="1" id="{29105B03-5C3C-4DCB-9244-66490BCFBA58}">
            <xm:f>Report_DCF!$B$4="M USD"</xm:f>
            <x14:dxf>
              <numFmt numFmtId="189" formatCode="#,##0,,_);\(#,##0,,\);&quot; - &quot;;@_)"/>
            </x14:dxf>
          </x14:cfRule>
          <xm:sqref>E83</xm:sqref>
        </x14:conditionalFormatting>
        <x14:conditionalFormatting xmlns:xm="http://schemas.microsoft.com/office/excel/2006/main">
          <x14:cfRule type="expression" priority="396" stopIfTrue="1" id="{675D7DE9-72ED-4D76-880D-1ADC2981704B}">
            <xm:f>Report_DCF!$B$4="M USD"</xm:f>
            <x14:dxf>
              <numFmt numFmtId="189" formatCode="#,##0,,_);\(#,##0,,\);&quot; - &quot;;@_)"/>
            </x14:dxf>
          </x14:cfRule>
          <xm:sqref>F83</xm:sqref>
        </x14:conditionalFormatting>
        <x14:conditionalFormatting xmlns:xm="http://schemas.microsoft.com/office/excel/2006/main">
          <x14:cfRule type="expression" priority="395" stopIfTrue="1" id="{5A0987C8-BDEA-4EA5-B0FE-B01D9F4775A4}">
            <xm:f>Report_DCF!$B$4="M USD"</xm:f>
            <x14:dxf>
              <numFmt numFmtId="189" formatCode="#,##0,,_);\(#,##0,,\);&quot; - &quot;;@_)"/>
            </x14:dxf>
          </x14:cfRule>
          <xm:sqref>G83</xm:sqref>
        </x14:conditionalFormatting>
        <x14:conditionalFormatting xmlns:xm="http://schemas.microsoft.com/office/excel/2006/main">
          <x14:cfRule type="expression" priority="394" stopIfTrue="1" id="{9C3960E4-6EFC-49E3-9FA2-57FCE4B51270}">
            <xm:f>Report_DCF!$B$4="M USD"</xm:f>
            <x14:dxf>
              <numFmt numFmtId="189" formatCode="#,##0,,_);\(#,##0,,\);&quot; - &quot;;@_)"/>
            </x14:dxf>
          </x14:cfRule>
          <xm:sqref>H83</xm:sqref>
        </x14:conditionalFormatting>
        <x14:conditionalFormatting xmlns:xm="http://schemas.microsoft.com/office/excel/2006/main">
          <x14:cfRule type="expression" priority="393" stopIfTrue="1" id="{CA3BF34B-2D1E-4EEC-9D9B-50F700AEDCC7}">
            <xm:f>Report_DCF!$B$4="M USD"</xm:f>
            <x14:dxf>
              <numFmt numFmtId="189" formatCode="#,##0,,_);\(#,##0,,\);&quot; - &quot;;@_)"/>
            </x14:dxf>
          </x14:cfRule>
          <xm:sqref>I83</xm:sqref>
        </x14:conditionalFormatting>
        <x14:conditionalFormatting xmlns:xm="http://schemas.microsoft.com/office/excel/2006/main">
          <x14:cfRule type="expression" priority="392" stopIfTrue="1" id="{10FF7CA4-3722-4881-9895-32E1548B9FF9}">
            <xm:f>Report_DCF!$B$4="M USD"</xm:f>
            <x14:dxf>
              <numFmt numFmtId="189" formatCode="#,##0,,_);\(#,##0,,\);&quot; - &quot;;@_)"/>
            </x14:dxf>
          </x14:cfRule>
          <xm:sqref>J83</xm:sqref>
        </x14:conditionalFormatting>
        <x14:conditionalFormatting xmlns:xm="http://schemas.microsoft.com/office/excel/2006/main">
          <x14:cfRule type="expression" priority="391" stopIfTrue="1" id="{82B15B42-B1B6-4D2B-8600-FFB57DE6E492}">
            <xm:f>Report_DCF!$B$4="M USD"</xm:f>
            <x14:dxf>
              <numFmt numFmtId="189" formatCode="#,##0,,_);\(#,##0,,\);&quot; - &quot;;@_)"/>
            </x14:dxf>
          </x14:cfRule>
          <xm:sqref>K83</xm:sqref>
        </x14:conditionalFormatting>
        <x14:conditionalFormatting xmlns:xm="http://schemas.microsoft.com/office/excel/2006/main">
          <x14:cfRule type="expression" priority="390" stopIfTrue="1" id="{8D1DE5CE-A927-4C0D-902F-1F941DBAD639}">
            <xm:f>Report_DCF!$B$4="M USD"</xm:f>
            <x14:dxf>
              <numFmt numFmtId="189" formatCode="#,##0,,_);\(#,##0,,\);&quot; - &quot;;@_)"/>
            </x14:dxf>
          </x14:cfRule>
          <xm:sqref>L83</xm:sqref>
        </x14:conditionalFormatting>
        <x14:conditionalFormatting xmlns:xm="http://schemas.microsoft.com/office/excel/2006/main">
          <x14:cfRule type="expression" priority="389" stopIfTrue="1" id="{ACD2659D-8F08-4E9E-8039-AC0EEA54F2F6}">
            <xm:f>Report_DCF!$B$4="M USD"</xm:f>
            <x14:dxf>
              <numFmt numFmtId="189" formatCode="#,##0,,_);\(#,##0,,\);&quot; - &quot;;@_)"/>
            </x14:dxf>
          </x14:cfRule>
          <xm:sqref>M83</xm:sqref>
        </x14:conditionalFormatting>
        <x14:conditionalFormatting xmlns:xm="http://schemas.microsoft.com/office/excel/2006/main">
          <x14:cfRule type="expression" priority="388" stopIfTrue="1" id="{9D06919E-AAB8-4EAA-8CFB-C958CB9AFC18}">
            <xm:f>Report_DCF!$B$4="M USD"</xm:f>
            <x14:dxf>
              <numFmt numFmtId="189" formatCode="#,##0,,_);\(#,##0,,\);&quot; - &quot;;@_)"/>
            </x14:dxf>
          </x14:cfRule>
          <xm:sqref>F87</xm:sqref>
        </x14:conditionalFormatting>
        <x14:conditionalFormatting xmlns:xm="http://schemas.microsoft.com/office/excel/2006/main">
          <x14:cfRule type="expression" priority="387" stopIfTrue="1" id="{6D2EB9F2-39E7-4AFA-AC35-F8683AD82ABD}">
            <xm:f>Report_DCF!$B$4="M USD"</xm:f>
            <x14:dxf>
              <numFmt numFmtId="189" formatCode="#,##0,,_);\(#,##0,,\);&quot; - &quot;;@_)"/>
            </x14:dxf>
          </x14:cfRule>
          <xm:sqref>G87</xm:sqref>
        </x14:conditionalFormatting>
        <x14:conditionalFormatting xmlns:xm="http://schemas.microsoft.com/office/excel/2006/main">
          <x14:cfRule type="expression" priority="386" stopIfTrue="1" id="{FC60BDC7-A1BA-4ECA-A531-BDE9B55864FB}">
            <xm:f>Report_DCF!$B$4="M USD"</xm:f>
            <x14:dxf>
              <numFmt numFmtId="189" formatCode="#,##0,,_);\(#,##0,,\);&quot; - &quot;;@_)"/>
            </x14:dxf>
          </x14:cfRule>
          <xm:sqref>H87</xm:sqref>
        </x14:conditionalFormatting>
        <x14:conditionalFormatting xmlns:xm="http://schemas.microsoft.com/office/excel/2006/main">
          <x14:cfRule type="expression" priority="385" stopIfTrue="1" id="{8DA64334-7347-4CFC-9522-397FB390A671}">
            <xm:f>Report_DCF!$B$4="M USD"</xm:f>
            <x14:dxf>
              <numFmt numFmtId="189" formatCode="#,##0,,_);\(#,##0,,\);&quot; - &quot;;@_)"/>
            </x14:dxf>
          </x14:cfRule>
          <xm:sqref>I87</xm:sqref>
        </x14:conditionalFormatting>
        <x14:conditionalFormatting xmlns:xm="http://schemas.microsoft.com/office/excel/2006/main">
          <x14:cfRule type="expression" priority="384" stopIfTrue="1" id="{D6155D39-008C-41D5-8C50-D56ED297530A}">
            <xm:f>Report_DCF!$B$4="M USD"</xm:f>
            <x14:dxf>
              <numFmt numFmtId="189" formatCode="#,##0,,_);\(#,##0,,\);&quot; - &quot;;@_)"/>
            </x14:dxf>
          </x14:cfRule>
          <xm:sqref>J87</xm:sqref>
        </x14:conditionalFormatting>
        <x14:conditionalFormatting xmlns:xm="http://schemas.microsoft.com/office/excel/2006/main">
          <x14:cfRule type="expression" priority="383" stopIfTrue="1" id="{40696FAD-7395-4680-8187-4EF2336EF5F3}">
            <xm:f>Report_DCF!$B$4="M USD"</xm:f>
            <x14:dxf>
              <numFmt numFmtId="189" formatCode="#,##0,,_);\(#,##0,,\);&quot; - &quot;;@_)"/>
            </x14:dxf>
          </x14:cfRule>
          <xm:sqref>K87</xm:sqref>
        </x14:conditionalFormatting>
        <x14:conditionalFormatting xmlns:xm="http://schemas.microsoft.com/office/excel/2006/main">
          <x14:cfRule type="expression" priority="382" stopIfTrue="1" id="{6D1CC85C-D7B7-49C0-9A40-166B358667C5}">
            <xm:f>Report_DCF!$B$4="M USD"</xm:f>
            <x14:dxf>
              <numFmt numFmtId="189" formatCode="#,##0,,_);\(#,##0,,\);&quot; - &quot;;@_)"/>
            </x14:dxf>
          </x14:cfRule>
          <xm:sqref>L87</xm:sqref>
        </x14:conditionalFormatting>
        <x14:conditionalFormatting xmlns:xm="http://schemas.microsoft.com/office/excel/2006/main">
          <x14:cfRule type="expression" priority="381" stopIfTrue="1" id="{FE2F4FE6-2947-4DF7-95F7-3525C06F5CF0}">
            <xm:f>Report_DCF!$B$4="M USD"</xm:f>
            <x14:dxf>
              <numFmt numFmtId="189" formatCode="#,##0,,_);\(#,##0,,\);&quot; - &quot;;@_)"/>
            </x14:dxf>
          </x14:cfRule>
          <xm:sqref>M87</xm:sqref>
        </x14:conditionalFormatting>
        <x14:conditionalFormatting xmlns:xm="http://schemas.microsoft.com/office/excel/2006/main">
          <x14:cfRule type="expression" priority="380" stopIfTrue="1" id="{1C6B7722-DD99-4DC8-ADEF-4925F2D2B88B}">
            <xm:f>Report_DCF!$B$4="M USD"</xm:f>
            <x14:dxf>
              <numFmt numFmtId="189" formatCode="#,##0,,_);\(#,##0,,\);&quot; - &quot;;@_)"/>
            </x14:dxf>
          </x14:cfRule>
          <xm:sqref>N87</xm:sqref>
        </x14:conditionalFormatting>
        <x14:conditionalFormatting xmlns:xm="http://schemas.microsoft.com/office/excel/2006/main">
          <x14:cfRule type="expression" priority="379" stopIfTrue="1" id="{9E38F0CB-D4FD-495E-B633-E6CF77EADA9B}">
            <xm:f>Report_DCF!$B$4="M USD"</xm:f>
            <x14:dxf>
              <numFmt numFmtId="189" formatCode="#,##0,,_);\(#,##0,,\);&quot; - &quot;;@_)"/>
            </x14:dxf>
          </x14:cfRule>
          <xm:sqref>O87</xm:sqref>
        </x14:conditionalFormatting>
        <x14:conditionalFormatting xmlns:xm="http://schemas.microsoft.com/office/excel/2006/main">
          <x14:cfRule type="expression" priority="378" stopIfTrue="1" id="{0A18F201-748F-4053-9845-72034DE9AE21}">
            <xm:f>Report_DCF!$B$4="M USD"</xm:f>
            <x14:dxf>
              <numFmt numFmtId="189" formatCode="#,##0,,_);\(#,##0,,\);&quot; - &quot;;@_)"/>
            </x14:dxf>
          </x14:cfRule>
          <xm:sqref>F88</xm:sqref>
        </x14:conditionalFormatting>
        <x14:conditionalFormatting xmlns:xm="http://schemas.microsoft.com/office/excel/2006/main">
          <x14:cfRule type="expression" priority="377" stopIfTrue="1" id="{789E2994-1E39-4F54-8543-C202FE0B4598}">
            <xm:f>Report_DCF!$B$4="M USD"</xm:f>
            <x14:dxf>
              <numFmt numFmtId="189" formatCode="#,##0,,_);\(#,##0,,\);&quot; - &quot;;@_)"/>
            </x14:dxf>
          </x14:cfRule>
          <xm:sqref>G88</xm:sqref>
        </x14:conditionalFormatting>
        <x14:conditionalFormatting xmlns:xm="http://schemas.microsoft.com/office/excel/2006/main">
          <x14:cfRule type="expression" priority="376" stopIfTrue="1" id="{7490B024-9B90-4EB5-9767-17C7AC8CCBE6}">
            <xm:f>Report_DCF!$B$4="M USD"</xm:f>
            <x14:dxf>
              <numFmt numFmtId="189" formatCode="#,##0,,_);\(#,##0,,\);&quot; - &quot;;@_)"/>
            </x14:dxf>
          </x14:cfRule>
          <xm:sqref>H88</xm:sqref>
        </x14:conditionalFormatting>
        <x14:conditionalFormatting xmlns:xm="http://schemas.microsoft.com/office/excel/2006/main">
          <x14:cfRule type="expression" priority="375" stopIfTrue="1" id="{EEA4F729-DF38-4F0D-9F45-54A586AEEFA1}">
            <xm:f>Report_DCF!$B$4="M USD"</xm:f>
            <x14:dxf>
              <numFmt numFmtId="189" formatCode="#,##0,,_);\(#,##0,,\);&quot; - &quot;;@_)"/>
            </x14:dxf>
          </x14:cfRule>
          <xm:sqref>I88</xm:sqref>
        </x14:conditionalFormatting>
        <x14:conditionalFormatting xmlns:xm="http://schemas.microsoft.com/office/excel/2006/main">
          <x14:cfRule type="expression" priority="374" stopIfTrue="1" id="{801435DE-FC4E-4700-9045-E01C002DBFD0}">
            <xm:f>Report_DCF!$B$4="M USD"</xm:f>
            <x14:dxf>
              <numFmt numFmtId="189" formatCode="#,##0,,_);\(#,##0,,\);&quot; - &quot;;@_)"/>
            </x14:dxf>
          </x14:cfRule>
          <xm:sqref>J88</xm:sqref>
        </x14:conditionalFormatting>
        <x14:conditionalFormatting xmlns:xm="http://schemas.microsoft.com/office/excel/2006/main">
          <x14:cfRule type="expression" priority="373" stopIfTrue="1" id="{55573E8C-5398-4A38-98B5-48F1AD4A57D3}">
            <xm:f>Report_DCF!$B$4="M USD"</xm:f>
            <x14:dxf>
              <numFmt numFmtId="189" formatCode="#,##0,,_);\(#,##0,,\);&quot; - &quot;;@_)"/>
            </x14:dxf>
          </x14:cfRule>
          <xm:sqref>K88</xm:sqref>
        </x14:conditionalFormatting>
        <x14:conditionalFormatting xmlns:xm="http://schemas.microsoft.com/office/excel/2006/main">
          <x14:cfRule type="expression" priority="372" stopIfTrue="1" id="{D67B6238-1DB9-4958-B6AA-E37B5A52E4D3}">
            <xm:f>Report_DCF!$B$4="M USD"</xm:f>
            <x14:dxf>
              <numFmt numFmtId="189" formatCode="#,##0,,_);\(#,##0,,\);&quot; - &quot;;@_)"/>
            </x14:dxf>
          </x14:cfRule>
          <xm:sqref>L88</xm:sqref>
        </x14:conditionalFormatting>
        <x14:conditionalFormatting xmlns:xm="http://schemas.microsoft.com/office/excel/2006/main">
          <x14:cfRule type="expression" priority="371" stopIfTrue="1" id="{40698CCA-5706-4C03-AC4B-0653247C1164}">
            <xm:f>Report_DCF!$B$4="M USD"</xm:f>
            <x14:dxf>
              <numFmt numFmtId="189" formatCode="#,##0,,_);\(#,##0,,\);&quot; - &quot;;@_)"/>
            </x14:dxf>
          </x14:cfRule>
          <xm:sqref>M88</xm:sqref>
        </x14:conditionalFormatting>
        <x14:conditionalFormatting xmlns:xm="http://schemas.microsoft.com/office/excel/2006/main">
          <x14:cfRule type="expression" priority="370" stopIfTrue="1" id="{14D1953B-F047-44EC-A2D6-FC3A0D928212}">
            <xm:f>Report_DCF!$B$4="M USD"</xm:f>
            <x14:dxf>
              <numFmt numFmtId="189" formatCode="#,##0,,_);\(#,##0,,\);&quot; - &quot;;@_)"/>
            </x14:dxf>
          </x14:cfRule>
          <xm:sqref>N88</xm:sqref>
        </x14:conditionalFormatting>
        <x14:conditionalFormatting xmlns:xm="http://schemas.microsoft.com/office/excel/2006/main">
          <x14:cfRule type="expression" priority="369" stopIfTrue="1" id="{6A5CB3FE-D3F7-49DD-9C8F-CE03DDA3A179}">
            <xm:f>Report_DCF!$B$4="M USD"</xm:f>
            <x14:dxf>
              <numFmt numFmtId="189" formatCode="#,##0,,_);\(#,##0,,\);&quot; - &quot;;@_)"/>
            </x14:dxf>
          </x14:cfRule>
          <xm:sqref>O88</xm:sqref>
        </x14:conditionalFormatting>
        <x14:conditionalFormatting xmlns:xm="http://schemas.microsoft.com/office/excel/2006/main">
          <x14:cfRule type="expression" priority="368" stopIfTrue="1" id="{7C5FD5D0-3A37-41C0-8229-9403B01859D0}">
            <xm:f>Report_DCF!$B$4="M USD"</xm:f>
            <x14:dxf>
              <numFmt numFmtId="189" formatCode="#,##0,,_);\(#,##0,,\);&quot; - &quot;;@_)"/>
            </x14:dxf>
          </x14:cfRule>
          <xm:sqref>A89</xm:sqref>
        </x14:conditionalFormatting>
        <x14:conditionalFormatting xmlns:xm="http://schemas.microsoft.com/office/excel/2006/main">
          <x14:cfRule type="expression" priority="367" stopIfTrue="1" id="{0DE4404C-2165-4D4E-B69A-E1AE64E484F3}">
            <xm:f>Report_DCF!$B$4="M USD"</xm:f>
            <x14:dxf>
              <numFmt numFmtId="189" formatCode="#,##0,,_);\(#,##0,,\);&quot; - &quot;;@_)"/>
            </x14:dxf>
          </x14:cfRule>
          <xm:sqref>B89</xm:sqref>
        </x14:conditionalFormatting>
        <x14:conditionalFormatting xmlns:xm="http://schemas.microsoft.com/office/excel/2006/main">
          <x14:cfRule type="expression" priority="366" stopIfTrue="1" id="{757D272A-6D89-40BE-8F38-5EADF75F4544}">
            <xm:f>Report_DCF!$B$4="M USD"</xm:f>
            <x14:dxf>
              <numFmt numFmtId="189" formatCode="#,##0,,_);\(#,##0,,\);&quot; - &quot;;@_)"/>
            </x14:dxf>
          </x14:cfRule>
          <xm:sqref>C89</xm:sqref>
        </x14:conditionalFormatting>
        <x14:conditionalFormatting xmlns:xm="http://schemas.microsoft.com/office/excel/2006/main">
          <x14:cfRule type="expression" priority="365" stopIfTrue="1" id="{B4250476-FDF5-4C62-8893-512047B21E7C}">
            <xm:f>Report_DCF!$B$4="M USD"</xm:f>
            <x14:dxf>
              <numFmt numFmtId="189" formatCode="#,##0,,_);\(#,##0,,\);&quot; - &quot;;@_)"/>
            </x14:dxf>
          </x14:cfRule>
          <xm:sqref>D89</xm:sqref>
        </x14:conditionalFormatting>
        <x14:conditionalFormatting xmlns:xm="http://schemas.microsoft.com/office/excel/2006/main">
          <x14:cfRule type="expression" priority="364" stopIfTrue="1" id="{3055AFA9-200F-4A44-A633-32F424FAF9F2}">
            <xm:f>Report_DCF!$B$4="M USD"</xm:f>
            <x14:dxf>
              <numFmt numFmtId="189" formatCode="#,##0,,_);\(#,##0,,\);&quot; - &quot;;@_)"/>
            </x14:dxf>
          </x14:cfRule>
          <xm:sqref>E89</xm:sqref>
        </x14:conditionalFormatting>
        <x14:conditionalFormatting xmlns:xm="http://schemas.microsoft.com/office/excel/2006/main">
          <x14:cfRule type="expression" priority="363" stopIfTrue="1" id="{459ECF9B-7439-459C-8AA2-74814BB3504A}">
            <xm:f>Report_DCF!$B$4="M USD"</xm:f>
            <x14:dxf>
              <numFmt numFmtId="189" formatCode="#,##0,,_);\(#,##0,,\);&quot; - &quot;;@_)"/>
            </x14:dxf>
          </x14:cfRule>
          <xm:sqref>F89</xm:sqref>
        </x14:conditionalFormatting>
        <x14:conditionalFormatting xmlns:xm="http://schemas.microsoft.com/office/excel/2006/main">
          <x14:cfRule type="expression" priority="362" stopIfTrue="1" id="{87CEC273-5896-4C5F-BB85-DA815A784822}">
            <xm:f>Report_DCF!$B$4="M USD"</xm:f>
            <x14:dxf>
              <numFmt numFmtId="189" formatCode="#,##0,,_);\(#,##0,,\);&quot; - &quot;;@_)"/>
            </x14:dxf>
          </x14:cfRule>
          <xm:sqref>G89</xm:sqref>
        </x14:conditionalFormatting>
        <x14:conditionalFormatting xmlns:xm="http://schemas.microsoft.com/office/excel/2006/main">
          <x14:cfRule type="expression" priority="361" stopIfTrue="1" id="{A55E71B9-2206-4C72-9169-EEB51F16E7E0}">
            <xm:f>Report_DCF!$B$4="M USD"</xm:f>
            <x14:dxf>
              <numFmt numFmtId="189" formatCode="#,##0,,_);\(#,##0,,\);&quot; - &quot;;@_)"/>
            </x14:dxf>
          </x14:cfRule>
          <xm:sqref>H89</xm:sqref>
        </x14:conditionalFormatting>
        <x14:conditionalFormatting xmlns:xm="http://schemas.microsoft.com/office/excel/2006/main">
          <x14:cfRule type="expression" priority="360" stopIfTrue="1" id="{6B3C1A8D-9C28-471D-A65D-6F36AB596C99}">
            <xm:f>Report_DCF!$B$4="M USD"</xm:f>
            <x14:dxf>
              <numFmt numFmtId="189" formatCode="#,##0,,_);\(#,##0,,\);&quot; - &quot;;@_)"/>
            </x14:dxf>
          </x14:cfRule>
          <xm:sqref>I89</xm:sqref>
        </x14:conditionalFormatting>
        <x14:conditionalFormatting xmlns:xm="http://schemas.microsoft.com/office/excel/2006/main">
          <x14:cfRule type="expression" priority="359" stopIfTrue="1" id="{78AA7C90-336B-430D-99C3-50557896FB5B}">
            <xm:f>Report_DCF!$B$4="M USD"</xm:f>
            <x14:dxf>
              <numFmt numFmtId="189" formatCode="#,##0,,_);\(#,##0,,\);&quot; - &quot;;@_)"/>
            </x14:dxf>
          </x14:cfRule>
          <xm:sqref>J89</xm:sqref>
        </x14:conditionalFormatting>
        <x14:conditionalFormatting xmlns:xm="http://schemas.microsoft.com/office/excel/2006/main">
          <x14:cfRule type="expression" priority="358" stopIfTrue="1" id="{72F3C0DA-A210-4933-8121-CF6823004454}">
            <xm:f>Report_DCF!$B$4="M USD"</xm:f>
            <x14:dxf>
              <numFmt numFmtId="189" formatCode="#,##0,,_);\(#,##0,,\);&quot; - &quot;;@_)"/>
            </x14:dxf>
          </x14:cfRule>
          <xm:sqref>K89</xm:sqref>
        </x14:conditionalFormatting>
        <x14:conditionalFormatting xmlns:xm="http://schemas.microsoft.com/office/excel/2006/main">
          <x14:cfRule type="expression" priority="357" stopIfTrue="1" id="{4C89F434-FD86-49DB-BD78-57AC92F70085}">
            <xm:f>Report_DCF!$B$4="M USD"</xm:f>
            <x14:dxf>
              <numFmt numFmtId="189" formatCode="#,##0,,_);\(#,##0,,\);&quot; - &quot;;@_)"/>
            </x14:dxf>
          </x14:cfRule>
          <xm:sqref>L89</xm:sqref>
        </x14:conditionalFormatting>
        <x14:conditionalFormatting xmlns:xm="http://schemas.microsoft.com/office/excel/2006/main">
          <x14:cfRule type="expression" priority="356" stopIfTrue="1" id="{0CFAA834-3BE7-4952-B765-CCB15611E58E}">
            <xm:f>Report_DCF!$B$4="M USD"</xm:f>
            <x14:dxf>
              <numFmt numFmtId="189" formatCode="#,##0,,_);\(#,##0,,\);&quot; - &quot;;@_)"/>
            </x14:dxf>
          </x14:cfRule>
          <xm:sqref>M89</xm:sqref>
        </x14:conditionalFormatting>
        <x14:conditionalFormatting xmlns:xm="http://schemas.microsoft.com/office/excel/2006/main">
          <x14:cfRule type="expression" priority="355" stopIfTrue="1" id="{563AFF50-B8E2-4B3D-B11F-3F70FDB241B7}">
            <xm:f>Report_DCF!$B$4="M USD"</xm:f>
            <x14:dxf>
              <numFmt numFmtId="189" formatCode="#,##0,,_);\(#,##0,,\);&quot; - &quot;;@_)"/>
            </x14:dxf>
          </x14:cfRule>
          <xm:sqref>A91</xm:sqref>
        </x14:conditionalFormatting>
        <x14:conditionalFormatting xmlns:xm="http://schemas.microsoft.com/office/excel/2006/main">
          <x14:cfRule type="expression" priority="354" stopIfTrue="1" id="{DBC263FB-7CB1-4799-AB30-FCE186095E53}">
            <xm:f>Report_DCF!$B$4="M USD"</xm:f>
            <x14:dxf>
              <numFmt numFmtId="189" formatCode="#,##0,,_);\(#,##0,,\);&quot; - &quot;;@_)"/>
            </x14:dxf>
          </x14:cfRule>
          <xm:sqref>B91</xm:sqref>
        </x14:conditionalFormatting>
        <x14:conditionalFormatting xmlns:xm="http://schemas.microsoft.com/office/excel/2006/main">
          <x14:cfRule type="expression" priority="353" stopIfTrue="1" id="{80460278-6D40-4FD3-A9CC-198187959560}">
            <xm:f>Report_DCF!$B$4="M USD"</xm:f>
            <x14:dxf>
              <numFmt numFmtId="189" formatCode="#,##0,,_);\(#,##0,,\);&quot; - &quot;;@_)"/>
            </x14:dxf>
          </x14:cfRule>
          <xm:sqref>C91</xm:sqref>
        </x14:conditionalFormatting>
        <x14:conditionalFormatting xmlns:xm="http://schemas.microsoft.com/office/excel/2006/main">
          <x14:cfRule type="expression" priority="352" stopIfTrue="1" id="{8536F404-7B10-4310-BD04-9B93E2CA5DEC}">
            <xm:f>Report_DCF!$B$4="M USD"</xm:f>
            <x14:dxf>
              <numFmt numFmtId="189" formatCode="#,##0,,_);\(#,##0,,\);&quot; - &quot;;@_)"/>
            </x14:dxf>
          </x14:cfRule>
          <xm:sqref>D91</xm:sqref>
        </x14:conditionalFormatting>
        <x14:conditionalFormatting xmlns:xm="http://schemas.microsoft.com/office/excel/2006/main">
          <x14:cfRule type="expression" priority="351" stopIfTrue="1" id="{087C91CD-3B97-4467-BE78-75826EBD12A3}">
            <xm:f>Report_DCF!$B$4="M USD"</xm:f>
            <x14:dxf>
              <numFmt numFmtId="189" formatCode="#,##0,,_);\(#,##0,,\);&quot; - &quot;;@_)"/>
            </x14:dxf>
          </x14:cfRule>
          <xm:sqref>E91</xm:sqref>
        </x14:conditionalFormatting>
        <x14:conditionalFormatting xmlns:xm="http://schemas.microsoft.com/office/excel/2006/main">
          <x14:cfRule type="expression" priority="350" stopIfTrue="1" id="{79D766AF-C251-49AD-B5A5-935A4642D2E6}">
            <xm:f>Report_DCF!$B$4="M USD"</xm:f>
            <x14:dxf>
              <numFmt numFmtId="189" formatCode="#,##0,,_);\(#,##0,,\);&quot; - &quot;;@_)"/>
            </x14:dxf>
          </x14:cfRule>
          <xm:sqref>F91</xm:sqref>
        </x14:conditionalFormatting>
        <x14:conditionalFormatting xmlns:xm="http://schemas.microsoft.com/office/excel/2006/main">
          <x14:cfRule type="expression" priority="349" stopIfTrue="1" id="{AB54B0EE-54EF-44A2-A68C-0D4E7CA56A07}">
            <xm:f>Report_DCF!$B$4="M USD"</xm:f>
            <x14:dxf>
              <numFmt numFmtId="189" formatCode="#,##0,,_);\(#,##0,,\);&quot; - &quot;;@_)"/>
            </x14:dxf>
          </x14:cfRule>
          <xm:sqref>G91</xm:sqref>
        </x14:conditionalFormatting>
        <x14:conditionalFormatting xmlns:xm="http://schemas.microsoft.com/office/excel/2006/main">
          <x14:cfRule type="expression" priority="348" stopIfTrue="1" id="{7557AB07-DF5F-44F8-8EA4-5FDB69D68B1D}">
            <xm:f>Report_DCF!$B$4="M USD"</xm:f>
            <x14:dxf>
              <numFmt numFmtId="189" formatCode="#,##0,,_);\(#,##0,,\);&quot; - &quot;;@_)"/>
            </x14:dxf>
          </x14:cfRule>
          <xm:sqref>H91</xm:sqref>
        </x14:conditionalFormatting>
        <x14:conditionalFormatting xmlns:xm="http://schemas.microsoft.com/office/excel/2006/main">
          <x14:cfRule type="expression" priority="347" stopIfTrue="1" id="{47829CCA-6191-4D3C-9E81-46ECBBFFF754}">
            <xm:f>Report_DCF!$B$4="M USD"</xm:f>
            <x14:dxf>
              <numFmt numFmtId="189" formatCode="#,##0,,_);\(#,##0,,\);&quot; - &quot;;@_)"/>
            </x14:dxf>
          </x14:cfRule>
          <xm:sqref>I91</xm:sqref>
        </x14:conditionalFormatting>
        <x14:conditionalFormatting xmlns:xm="http://schemas.microsoft.com/office/excel/2006/main">
          <x14:cfRule type="expression" priority="346" stopIfTrue="1" id="{8F1F0661-F42B-40E5-A35A-520D0610449F}">
            <xm:f>Report_DCF!$B$4="M USD"</xm:f>
            <x14:dxf>
              <numFmt numFmtId="189" formatCode="#,##0,,_);\(#,##0,,\);&quot; - &quot;;@_)"/>
            </x14:dxf>
          </x14:cfRule>
          <xm:sqref>J91</xm:sqref>
        </x14:conditionalFormatting>
        <x14:conditionalFormatting xmlns:xm="http://schemas.microsoft.com/office/excel/2006/main">
          <x14:cfRule type="expression" priority="345" stopIfTrue="1" id="{3D09070D-943B-4D27-BD2A-F343E138E907}">
            <xm:f>Report_DCF!$B$4="M USD"</xm:f>
            <x14:dxf>
              <numFmt numFmtId="189" formatCode="#,##0,,_);\(#,##0,,\);&quot; - &quot;;@_)"/>
            </x14:dxf>
          </x14:cfRule>
          <xm:sqref>K91</xm:sqref>
        </x14:conditionalFormatting>
        <x14:conditionalFormatting xmlns:xm="http://schemas.microsoft.com/office/excel/2006/main">
          <x14:cfRule type="expression" priority="344" stopIfTrue="1" id="{D1605940-8973-4AAD-9DF2-F90811B2541A}">
            <xm:f>Report_DCF!$B$4="M USD"</xm:f>
            <x14:dxf>
              <numFmt numFmtId="189" formatCode="#,##0,,_);\(#,##0,,\);&quot; - &quot;;@_)"/>
            </x14:dxf>
          </x14:cfRule>
          <xm:sqref>L91</xm:sqref>
        </x14:conditionalFormatting>
        <x14:conditionalFormatting xmlns:xm="http://schemas.microsoft.com/office/excel/2006/main">
          <x14:cfRule type="expression" priority="343" stopIfTrue="1" id="{12D64377-C6A9-4B93-A0FC-60116DC9965D}">
            <xm:f>Report_DCF!$B$4="M USD"</xm:f>
            <x14:dxf>
              <numFmt numFmtId="189" formatCode="#,##0,,_);\(#,##0,,\);&quot; - &quot;;@_)"/>
            </x14:dxf>
          </x14:cfRule>
          <xm:sqref>M91</xm:sqref>
        </x14:conditionalFormatting>
        <x14:conditionalFormatting xmlns:xm="http://schemas.microsoft.com/office/excel/2006/main">
          <x14:cfRule type="expression" priority="342" stopIfTrue="1" id="{6F726036-87E3-424E-99AA-EC6AD6DCE404}">
            <xm:f>Report_DCF!$B$4="M USD"</xm:f>
            <x14:dxf>
              <numFmt numFmtId="189" formatCode="#,##0,,_);\(#,##0,,\);&quot; - &quot;;@_)"/>
            </x14:dxf>
          </x14:cfRule>
          <xm:sqref>A97</xm:sqref>
        </x14:conditionalFormatting>
        <x14:conditionalFormatting xmlns:xm="http://schemas.microsoft.com/office/excel/2006/main">
          <x14:cfRule type="expression" priority="341" stopIfTrue="1" id="{60E7DCA2-F9BF-42D0-9F54-8435B09E7A9A}">
            <xm:f>Report_DCF!$B$4="M USD"</xm:f>
            <x14:dxf>
              <numFmt numFmtId="189" formatCode="#,##0,,_);\(#,##0,,\);&quot; - &quot;;@_)"/>
            </x14:dxf>
          </x14:cfRule>
          <xm:sqref>B97</xm:sqref>
        </x14:conditionalFormatting>
        <x14:conditionalFormatting xmlns:xm="http://schemas.microsoft.com/office/excel/2006/main">
          <x14:cfRule type="expression" priority="340" stopIfTrue="1" id="{AD042BBF-A161-4D4B-9F52-46581A618E68}">
            <xm:f>Report_DCF!$B$4="M USD"</xm:f>
            <x14:dxf>
              <numFmt numFmtId="189" formatCode="#,##0,,_);\(#,##0,,\);&quot; - &quot;;@_)"/>
            </x14:dxf>
          </x14:cfRule>
          <xm:sqref>C97</xm:sqref>
        </x14:conditionalFormatting>
        <x14:conditionalFormatting xmlns:xm="http://schemas.microsoft.com/office/excel/2006/main">
          <x14:cfRule type="expression" priority="339" stopIfTrue="1" id="{A83B057C-75F8-496E-A352-2F47062AB7BA}">
            <xm:f>Report_DCF!$B$4="M USD"</xm:f>
            <x14:dxf>
              <numFmt numFmtId="189" formatCode="#,##0,,_);\(#,##0,,\);&quot; - &quot;;@_)"/>
            </x14:dxf>
          </x14:cfRule>
          <xm:sqref>D97</xm:sqref>
        </x14:conditionalFormatting>
        <x14:conditionalFormatting xmlns:xm="http://schemas.microsoft.com/office/excel/2006/main">
          <x14:cfRule type="expression" priority="338" stopIfTrue="1" id="{0BFEBC4B-E338-4752-92B6-748E5E8201B2}">
            <xm:f>Report_DCF!$B$4="M USD"</xm:f>
            <x14:dxf>
              <numFmt numFmtId="189" formatCode="#,##0,,_);\(#,##0,,\);&quot; - &quot;;@_)"/>
            </x14:dxf>
          </x14:cfRule>
          <xm:sqref>E97</xm:sqref>
        </x14:conditionalFormatting>
        <x14:conditionalFormatting xmlns:xm="http://schemas.microsoft.com/office/excel/2006/main">
          <x14:cfRule type="expression" priority="337" stopIfTrue="1" id="{141306B0-1F43-49DE-8226-C38D1BF357C1}">
            <xm:f>Report_DCF!$B$4="M USD"</xm:f>
            <x14:dxf>
              <numFmt numFmtId="189" formatCode="#,##0,,_);\(#,##0,,\);&quot; - &quot;;@_)"/>
            </x14:dxf>
          </x14:cfRule>
          <xm:sqref>F97</xm:sqref>
        </x14:conditionalFormatting>
        <x14:conditionalFormatting xmlns:xm="http://schemas.microsoft.com/office/excel/2006/main">
          <x14:cfRule type="expression" priority="336" stopIfTrue="1" id="{CCADFA45-BE08-4460-81C9-CB5272D6EAC1}">
            <xm:f>Report_DCF!$B$4="M USD"</xm:f>
            <x14:dxf>
              <numFmt numFmtId="189" formatCode="#,##0,,_);\(#,##0,,\);&quot; - &quot;;@_)"/>
            </x14:dxf>
          </x14:cfRule>
          <xm:sqref>G97</xm:sqref>
        </x14:conditionalFormatting>
        <x14:conditionalFormatting xmlns:xm="http://schemas.microsoft.com/office/excel/2006/main">
          <x14:cfRule type="expression" priority="335" stopIfTrue="1" id="{3FDB0BDA-6605-4E86-B933-7EA66A27E32E}">
            <xm:f>Report_DCF!$B$4="M USD"</xm:f>
            <x14:dxf>
              <numFmt numFmtId="189" formatCode="#,##0,,_);\(#,##0,,\);&quot; - &quot;;@_)"/>
            </x14:dxf>
          </x14:cfRule>
          <xm:sqref>H97</xm:sqref>
        </x14:conditionalFormatting>
        <x14:conditionalFormatting xmlns:xm="http://schemas.microsoft.com/office/excel/2006/main">
          <x14:cfRule type="expression" priority="334" stopIfTrue="1" id="{FF6BB4B0-86B1-4564-A9AE-22805BE19CB5}">
            <xm:f>Report_DCF!$B$4="M USD"</xm:f>
            <x14:dxf>
              <numFmt numFmtId="189" formatCode="#,##0,,_);\(#,##0,,\);&quot; - &quot;;@_)"/>
            </x14:dxf>
          </x14:cfRule>
          <xm:sqref>I97</xm:sqref>
        </x14:conditionalFormatting>
        <x14:conditionalFormatting xmlns:xm="http://schemas.microsoft.com/office/excel/2006/main">
          <x14:cfRule type="expression" priority="333" stopIfTrue="1" id="{9E6334A2-BB79-401E-BA28-F1BCF1A79F37}">
            <xm:f>Report_DCF!$B$4="M USD"</xm:f>
            <x14:dxf>
              <numFmt numFmtId="189" formatCode="#,##0,,_);\(#,##0,,\);&quot; - &quot;;@_)"/>
            </x14:dxf>
          </x14:cfRule>
          <xm:sqref>J97</xm:sqref>
        </x14:conditionalFormatting>
        <x14:conditionalFormatting xmlns:xm="http://schemas.microsoft.com/office/excel/2006/main">
          <x14:cfRule type="expression" priority="332" stopIfTrue="1" id="{F9C3D83E-51D8-424E-8B97-7E7049448CF9}">
            <xm:f>Report_DCF!$B$4="M USD"</xm:f>
            <x14:dxf>
              <numFmt numFmtId="189" formatCode="#,##0,,_);\(#,##0,,\);&quot; - &quot;;@_)"/>
            </x14:dxf>
          </x14:cfRule>
          <xm:sqref>K97</xm:sqref>
        </x14:conditionalFormatting>
        <x14:conditionalFormatting xmlns:xm="http://schemas.microsoft.com/office/excel/2006/main">
          <x14:cfRule type="expression" priority="331" stopIfTrue="1" id="{55F2F7F6-DBA8-440F-950D-61C3FD3C34FF}">
            <xm:f>Report_DCF!$B$4="M USD"</xm:f>
            <x14:dxf>
              <numFmt numFmtId="189" formatCode="#,##0,,_);\(#,##0,,\);&quot; - &quot;;@_)"/>
            </x14:dxf>
          </x14:cfRule>
          <xm:sqref>L97</xm:sqref>
        </x14:conditionalFormatting>
        <x14:conditionalFormatting xmlns:xm="http://schemas.microsoft.com/office/excel/2006/main">
          <x14:cfRule type="expression" priority="330" stopIfTrue="1" id="{0E7010D4-CA60-4DB4-AD0C-3F2486F187DB}">
            <xm:f>Report_DCF!$B$4="M USD"</xm:f>
            <x14:dxf>
              <numFmt numFmtId="189" formatCode="#,##0,,_);\(#,##0,,\);&quot; - &quot;;@_)"/>
            </x14:dxf>
          </x14:cfRule>
          <xm:sqref>M97</xm:sqref>
        </x14:conditionalFormatting>
        <x14:conditionalFormatting xmlns:xm="http://schemas.microsoft.com/office/excel/2006/main">
          <x14:cfRule type="expression" priority="329" stopIfTrue="1" id="{B4656BA7-9CC6-4187-9707-F54FA97198CB}">
            <xm:f>Report_DCF!$B$4="M USD"</xm:f>
            <x14:dxf>
              <numFmt numFmtId="189" formatCode="#,##0,,_);\(#,##0,,\);&quot; - &quot;;@_)"/>
            </x14:dxf>
          </x14:cfRule>
          <xm:sqref>N97</xm:sqref>
        </x14:conditionalFormatting>
        <x14:conditionalFormatting xmlns:xm="http://schemas.microsoft.com/office/excel/2006/main">
          <x14:cfRule type="expression" priority="328" stopIfTrue="1" id="{61406B80-1275-40D6-9B67-665A5DEE2D3E}">
            <xm:f>Report_DCF!$B$4="M USD"</xm:f>
            <x14:dxf>
              <numFmt numFmtId="189" formatCode="#,##0,,_);\(#,##0,,\);&quot; - &quot;;@_)"/>
            </x14:dxf>
          </x14:cfRule>
          <xm:sqref>O97</xm:sqref>
        </x14:conditionalFormatting>
        <x14:conditionalFormatting xmlns:xm="http://schemas.microsoft.com/office/excel/2006/main">
          <x14:cfRule type="expression" priority="327" stopIfTrue="1" id="{6CA8BFBB-AC7E-4731-8B14-D842EE503B38}">
            <xm:f>Report_DCF!$B$4="M USD"</xm:f>
            <x14:dxf>
              <numFmt numFmtId="189" formatCode="#,##0,,_);\(#,##0,,\);&quot; - &quot;;@_)"/>
            </x14:dxf>
          </x14:cfRule>
          <xm:sqref>A98</xm:sqref>
        </x14:conditionalFormatting>
        <x14:conditionalFormatting xmlns:xm="http://schemas.microsoft.com/office/excel/2006/main">
          <x14:cfRule type="expression" priority="326" stopIfTrue="1" id="{4110BE28-4D20-4590-9FD7-702C2A253433}">
            <xm:f>Report_DCF!$B$4="M USD"</xm:f>
            <x14:dxf>
              <numFmt numFmtId="189" formatCode="#,##0,,_);\(#,##0,,\);&quot; - &quot;;@_)"/>
            </x14:dxf>
          </x14:cfRule>
          <xm:sqref>B98</xm:sqref>
        </x14:conditionalFormatting>
        <x14:conditionalFormatting xmlns:xm="http://schemas.microsoft.com/office/excel/2006/main">
          <x14:cfRule type="expression" priority="325" stopIfTrue="1" id="{17B17813-A53D-45DC-9D4F-BED9A5C2D1C3}">
            <xm:f>Report_DCF!$B$4="M USD"</xm:f>
            <x14:dxf>
              <numFmt numFmtId="189" formatCode="#,##0,,_);\(#,##0,,\);&quot; - &quot;;@_)"/>
            </x14:dxf>
          </x14:cfRule>
          <xm:sqref>C98</xm:sqref>
        </x14:conditionalFormatting>
        <x14:conditionalFormatting xmlns:xm="http://schemas.microsoft.com/office/excel/2006/main">
          <x14:cfRule type="expression" priority="324" stopIfTrue="1" id="{D4593C9B-A202-4264-99DD-001D62D117C1}">
            <xm:f>Report_DCF!$B$4="M USD"</xm:f>
            <x14:dxf>
              <numFmt numFmtId="189" formatCode="#,##0,,_);\(#,##0,,\);&quot; - &quot;;@_)"/>
            </x14:dxf>
          </x14:cfRule>
          <xm:sqref>D98</xm:sqref>
        </x14:conditionalFormatting>
        <x14:conditionalFormatting xmlns:xm="http://schemas.microsoft.com/office/excel/2006/main">
          <x14:cfRule type="expression" priority="323" stopIfTrue="1" id="{6C0F1B92-8DD9-48E0-8705-6C5566B26B14}">
            <xm:f>Report_DCF!$B$4="M USD"</xm:f>
            <x14:dxf>
              <numFmt numFmtId="189" formatCode="#,##0,,_);\(#,##0,,\);&quot; - &quot;;@_)"/>
            </x14:dxf>
          </x14:cfRule>
          <xm:sqref>E98</xm:sqref>
        </x14:conditionalFormatting>
        <x14:conditionalFormatting xmlns:xm="http://schemas.microsoft.com/office/excel/2006/main">
          <x14:cfRule type="expression" priority="322" stopIfTrue="1" id="{1CBA4925-F6D1-41F6-AB22-985CEE6CB61A}">
            <xm:f>Report_DCF!$B$4="M USD"</xm:f>
            <x14:dxf>
              <numFmt numFmtId="189" formatCode="#,##0,,_);\(#,##0,,\);&quot; - &quot;;@_)"/>
            </x14:dxf>
          </x14:cfRule>
          <xm:sqref>F98</xm:sqref>
        </x14:conditionalFormatting>
        <x14:conditionalFormatting xmlns:xm="http://schemas.microsoft.com/office/excel/2006/main">
          <x14:cfRule type="expression" priority="321" stopIfTrue="1" id="{6DF325E0-BC0D-4382-8E54-CCD9C7C8DF2C}">
            <xm:f>Report_DCF!$B$4="M USD"</xm:f>
            <x14:dxf>
              <numFmt numFmtId="189" formatCode="#,##0,,_);\(#,##0,,\);&quot; - &quot;;@_)"/>
            </x14:dxf>
          </x14:cfRule>
          <xm:sqref>G98</xm:sqref>
        </x14:conditionalFormatting>
        <x14:conditionalFormatting xmlns:xm="http://schemas.microsoft.com/office/excel/2006/main">
          <x14:cfRule type="expression" priority="320" stopIfTrue="1" id="{52E7FCB9-A4AE-41BB-AB4B-4BB6CCDC3D09}">
            <xm:f>Report_DCF!$B$4="M USD"</xm:f>
            <x14:dxf>
              <numFmt numFmtId="189" formatCode="#,##0,,_);\(#,##0,,\);&quot; - &quot;;@_)"/>
            </x14:dxf>
          </x14:cfRule>
          <xm:sqref>H98</xm:sqref>
        </x14:conditionalFormatting>
        <x14:conditionalFormatting xmlns:xm="http://schemas.microsoft.com/office/excel/2006/main">
          <x14:cfRule type="expression" priority="319" stopIfTrue="1" id="{A401ED87-7248-4BC5-9BA7-8B5B53CB39D1}">
            <xm:f>Report_DCF!$B$4="M USD"</xm:f>
            <x14:dxf>
              <numFmt numFmtId="189" formatCode="#,##0,,_);\(#,##0,,\);&quot; - &quot;;@_)"/>
            </x14:dxf>
          </x14:cfRule>
          <xm:sqref>I98</xm:sqref>
        </x14:conditionalFormatting>
        <x14:conditionalFormatting xmlns:xm="http://schemas.microsoft.com/office/excel/2006/main">
          <x14:cfRule type="expression" priority="318" stopIfTrue="1" id="{68AD550E-15E9-4062-A1A5-F50FBAF39BCF}">
            <xm:f>Report_DCF!$B$4="M USD"</xm:f>
            <x14:dxf>
              <numFmt numFmtId="189" formatCode="#,##0,,_);\(#,##0,,\);&quot; - &quot;;@_)"/>
            </x14:dxf>
          </x14:cfRule>
          <xm:sqref>J98</xm:sqref>
        </x14:conditionalFormatting>
        <x14:conditionalFormatting xmlns:xm="http://schemas.microsoft.com/office/excel/2006/main">
          <x14:cfRule type="expression" priority="317" stopIfTrue="1" id="{586A7B09-9C22-48DE-8A49-1191D009B052}">
            <xm:f>Report_DCF!$B$4="M USD"</xm:f>
            <x14:dxf>
              <numFmt numFmtId="189" formatCode="#,##0,,_);\(#,##0,,\);&quot; - &quot;;@_)"/>
            </x14:dxf>
          </x14:cfRule>
          <xm:sqref>K98</xm:sqref>
        </x14:conditionalFormatting>
        <x14:conditionalFormatting xmlns:xm="http://schemas.microsoft.com/office/excel/2006/main">
          <x14:cfRule type="expression" priority="316" stopIfTrue="1" id="{FE520646-7237-4EDB-8B59-2701730E6475}">
            <xm:f>Report_DCF!$B$4="M USD"</xm:f>
            <x14:dxf>
              <numFmt numFmtId="189" formatCode="#,##0,,_);\(#,##0,,\);&quot; - &quot;;@_)"/>
            </x14:dxf>
          </x14:cfRule>
          <xm:sqref>L98</xm:sqref>
        </x14:conditionalFormatting>
        <x14:conditionalFormatting xmlns:xm="http://schemas.microsoft.com/office/excel/2006/main">
          <x14:cfRule type="expression" priority="315" stopIfTrue="1" id="{7B76117A-218D-4701-979B-B9C3458AD4DB}">
            <xm:f>Report_DCF!$B$4="M USD"</xm:f>
            <x14:dxf>
              <numFmt numFmtId="189" formatCode="#,##0,,_);\(#,##0,,\);&quot; - &quot;;@_)"/>
            </x14:dxf>
          </x14:cfRule>
          <xm:sqref>M98</xm:sqref>
        </x14:conditionalFormatting>
        <x14:conditionalFormatting xmlns:xm="http://schemas.microsoft.com/office/excel/2006/main">
          <x14:cfRule type="expression" priority="314" stopIfTrue="1" id="{11EAD023-00D3-4BED-ADBB-20AB2DDED38A}">
            <xm:f>Report_DCF!$B$4="M USD"</xm:f>
            <x14:dxf>
              <numFmt numFmtId="189" formatCode="#,##0,,_);\(#,##0,,\);&quot; - &quot;;@_)"/>
            </x14:dxf>
          </x14:cfRule>
          <xm:sqref>A99</xm:sqref>
        </x14:conditionalFormatting>
        <x14:conditionalFormatting xmlns:xm="http://schemas.microsoft.com/office/excel/2006/main">
          <x14:cfRule type="expression" priority="313" stopIfTrue="1" id="{5D3193A0-F67E-4D2C-99A3-0CB1ADE8CF11}">
            <xm:f>Report_DCF!$B$4="M USD"</xm:f>
            <x14:dxf>
              <numFmt numFmtId="189" formatCode="#,##0,,_);\(#,##0,,\);&quot; - &quot;;@_)"/>
            </x14:dxf>
          </x14:cfRule>
          <xm:sqref>B99</xm:sqref>
        </x14:conditionalFormatting>
        <x14:conditionalFormatting xmlns:xm="http://schemas.microsoft.com/office/excel/2006/main">
          <x14:cfRule type="expression" priority="312" stopIfTrue="1" id="{A17708EB-37DA-4F86-9F6A-27F6798E86FD}">
            <xm:f>Report_DCF!$B$4="M USD"</xm:f>
            <x14:dxf>
              <numFmt numFmtId="189" formatCode="#,##0,,_);\(#,##0,,\);&quot; - &quot;;@_)"/>
            </x14:dxf>
          </x14:cfRule>
          <xm:sqref>C99</xm:sqref>
        </x14:conditionalFormatting>
        <x14:conditionalFormatting xmlns:xm="http://schemas.microsoft.com/office/excel/2006/main">
          <x14:cfRule type="expression" priority="311" stopIfTrue="1" id="{B42B0F0E-A2BA-409C-AF0A-286351E73835}">
            <xm:f>Report_DCF!$B$4="M USD"</xm:f>
            <x14:dxf>
              <numFmt numFmtId="189" formatCode="#,##0,,_);\(#,##0,,\);&quot; - &quot;;@_)"/>
            </x14:dxf>
          </x14:cfRule>
          <xm:sqref>D99</xm:sqref>
        </x14:conditionalFormatting>
        <x14:conditionalFormatting xmlns:xm="http://schemas.microsoft.com/office/excel/2006/main">
          <x14:cfRule type="expression" priority="310" stopIfTrue="1" id="{25E5A517-F129-4A22-A1AD-2FDE9EFE0BA8}">
            <xm:f>Report_DCF!$B$4="M USD"</xm:f>
            <x14:dxf>
              <numFmt numFmtId="189" formatCode="#,##0,,_);\(#,##0,,\);&quot; - &quot;;@_)"/>
            </x14:dxf>
          </x14:cfRule>
          <xm:sqref>E99</xm:sqref>
        </x14:conditionalFormatting>
        <x14:conditionalFormatting xmlns:xm="http://schemas.microsoft.com/office/excel/2006/main">
          <x14:cfRule type="expression" priority="309" stopIfTrue="1" id="{3F6AEE76-9F85-41B7-BA22-1089A1E1194F}">
            <xm:f>Report_DCF!$B$4="M USD"</xm:f>
            <x14:dxf>
              <numFmt numFmtId="189" formatCode="#,##0,,_);\(#,##0,,\);&quot; - &quot;;@_)"/>
            </x14:dxf>
          </x14:cfRule>
          <xm:sqref>F99</xm:sqref>
        </x14:conditionalFormatting>
        <x14:conditionalFormatting xmlns:xm="http://schemas.microsoft.com/office/excel/2006/main">
          <x14:cfRule type="expression" priority="308" stopIfTrue="1" id="{86DA58C8-EF9E-42B9-B894-2D7FD824897B}">
            <xm:f>Report_DCF!$B$4="M USD"</xm:f>
            <x14:dxf>
              <numFmt numFmtId="189" formatCode="#,##0,,_);\(#,##0,,\);&quot; - &quot;;@_)"/>
            </x14:dxf>
          </x14:cfRule>
          <xm:sqref>G99</xm:sqref>
        </x14:conditionalFormatting>
        <x14:conditionalFormatting xmlns:xm="http://schemas.microsoft.com/office/excel/2006/main">
          <x14:cfRule type="expression" priority="307" stopIfTrue="1" id="{1CB34585-FF4D-4ACA-BED0-F675B7ECA7F6}">
            <xm:f>Report_DCF!$B$4="M USD"</xm:f>
            <x14:dxf>
              <numFmt numFmtId="189" formatCode="#,##0,,_);\(#,##0,,\);&quot; - &quot;;@_)"/>
            </x14:dxf>
          </x14:cfRule>
          <xm:sqref>H99</xm:sqref>
        </x14:conditionalFormatting>
        <x14:conditionalFormatting xmlns:xm="http://schemas.microsoft.com/office/excel/2006/main">
          <x14:cfRule type="expression" priority="306" stopIfTrue="1" id="{A7757BB0-14FD-484F-B7F9-2A55EFABAAFD}">
            <xm:f>Report_DCF!$B$4="M USD"</xm:f>
            <x14:dxf>
              <numFmt numFmtId="189" formatCode="#,##0,,_);\(#,##0,,\);&quot; - &quot;;@_)"/>
            </x14:dxf>
          </x14:cfRule>
          <xm:sqref>I99</xm:sqref>
        </x14:conditionalFormatting>
        <x14:conditionalFormatting xmlns:xm="http://schemas.microsoft.com/office/excel/2006/main">
          <x14:cfRule type="expression" priority="305" stopIfTrue="1" id="{1D6EA19A-5E77-4883-88D9-7E6DB08590E5}">
            <xm:f>Report_DCF!$B$4="M USD"</xm:f>
            <x14:dxf>
              <numFmt numFmtId="189" formatCode="#,##0,,_);\(#,##0,,\);&quot; - &quot;;@_)"/>
            </x14:dxf>
          </x14:cfRule>
          <xm:sqref>J99</xm:sqref>
        </x14:conditionalFormatting>
        <x14:conditionalFormatting xmlns:xm="http://schemas.microsoft.com/office/excel/2006/main">
          <x14:cfRule type="expression" priority="304" stopIfTrue="1" id="{0CA2002B-3D4D-48C2-B8DD-4565E963139F}">
            <xm:f>Report_DCF!$B$4="M USD"</xm:f>
            <x14:dxf>
              <numFmt numFmtId="189" formatCode="#,##0,,_);\(#,##0,,\);&quot; - &quot;;@_)"/>
            </x14:dxf>
          </x14:cfRule>
          <xm:sqref>K99</xm:sqref>
        </x14:conditionalFormatting>
        <x14:conditionalFormatting xmlns:xm="http://schemas.microsoft.com/office/excel/2006/main">
          <x14:cfRule type="expression" priority="303" stopIfTrue="1" id="{968666D9-15FE-4B7D-973D-022AF5491F20}">
            <xm:f>Report_DCF!$B$4="M USD"</xm:f>
            <x14:dxf>
              <numFmt numFmtId="189" formatCode="#,##0,,_);\(#,##0,,\);&quot; - &quot;;@_)"/>
            </x14:dxf>
          </x14:cfRule>
          <xm:sqref>L99</xm:sqref>
        </x14:conditionalFormatting>
        <x14:conditionalFormatting xmlns:xm="http://schemas.microsoft.com/office/excel/2006/main">
          <x14:cfRule type="expression" priority="302" stopIfTrue="1" id="{7923CB88-4D53-4D73-9805-09B4AA3F064F}">
            <xm:f>Report_DCF!$B$4="M USD"</xm:f>
            <x14:dxf>
              <numFmt numFmtId="189" formatCode="#,##0,,_);\(#,##0,,\);&quot; - &quot;;@_)"/>
            </x14:dxf>
          </x14:cfRule>
          <xm:sqref>M99</xm:sqref>
        </x14:conditionalFormatting>
        <x14:conditionalFormatting xmlns:xm="http://schemas.microsoft.com/office/excel/2006/main">
          <x14:cfRule type="expression" priority="301" stopIfTrue="1" id="{CA7EF883-C11E-42A8-99DD-A49B9D65F84C}">
            <xm:f>Report_DCF!$B$4="M USD"</xm:f>
            <x14:dxf>
              <numFmt numFmtId="189" formatCode="#,##0,,_);\(#,##0,,\);&quot; - &quot;;@_)"/>
            </x14:dxf>
          </x14:cfRule>
          <xm:sqref>A101</xm:sqref>
        </x14:conditionalFormatting>
        <x14:conditionalFormatting xmlns:xm="http://schemas.microsoft.com/office/excel/2006/main">
          <x14:cfRule type="expression" priority="300" stopIfTrue="1" id="{F12EF0EB-6C8E-4D5E-9E52-3ACD31FBAB1A}">
            <xm:f>Report_DCF!$B$4="M USD"</xm:f>
            <x14:dxf>
              <numFmt numFmtId="189" formatCode="#,##0,,_);\(#,##0,,\);&quot; - &quot;;@_)"/>
            </x14:dxf>
          </x14:cfRule>
          <xm:sqref>B101</xm:sqref>
        </x14:conditionalFormatting>
        <x14:conditionalFormatting xmlns:xm="http://schemas.microsoft.com/office/excel/2006/main">
          <x14:cfRule type="expression" priority="299" stopIfTrue="1" id="{A5822EE8-602F-49EB-BBD8-2F680E695C78}">
            <xm:f>Report_DCF!$B$4="M USD"</xm:f>
            <x14:dxf>
              <numFmt numFmtId="189" formatCode="#,##0,,_);\(#,##0,,\);&quot; - &quot;;@_)"/>
            </x14:dxf>
          </x14:cfRule>
          <xm:sqref>C101</xm:sqref>
        </x14:conditionalFormatting>
        <x14:conditionalFormatting xmlns:xm="http://schemas.microsoft.com/office/excel/2006/main">
          <x14:cfRule type="expression" priority="298" stopIfTrue="1" id="{41617B56-8C78-438B-9234-4672D1B53CCE}">
            <xm:f>Report_DCF!$B$4="M USD"</xm:f>
            <x14:dxf>
              <numFmt numFmtId="189" formatCode="#,##0,,_);\(#,##0,,\);&quot; - &quot;;@_)"/>
            </x14:dxf>
          </x14:cfRule>
          <xm:sqref>D101</xm:sqref>
        </x14:conditionalFormatting>
        <x14:conditionalFormatting xmlns:xm="http://schemas.microsoft.com/office/excel/2006/main">
          <x14:cfRule type="expression" priority="297" stopIfTrue="1" id="{A8AEC731-35B0-4B9D-9CD5-79335F135B36}">
            <xm:f>Report_DCF!$B$4="M USD"</xm:f>
            <x14:dxf>
              <numFmt numFmtId="189" formatCode="#,##0,,_);\(#,##0,,\);&quot; - &quot;;@_)"/>
            </x14:dxf>
          </x14:cfRule>
          <xm:sqref>E101</xm:sqref>
        </x14:conditionalFormatting>
        <x14:conditionalFormatting xmlns:xm="http://schemas.microsoft.com/office/excel/2006/main">
          <x14:cfRule type="expression" priority="296" stopIfTrue="1" id="{BCB82C36-5D4A-43D6-9352-1E457703FD49}">
            <xm:f>Report_DCF!$B$4="M USD"</xm:f>
            <x14:dxf>
              <numFmt numFmtId="189" formatCode="#,##0,,_);\(#,##0,,\);&quot; - &quot;;@_)"/>
            </x14:dxf>
          </x14:cfRule>
          <xm:sqref>F101</xm:sqref>
        </x14:conditionalFormatting>
        <x14:conditionalFormatting xmlns:xm="http://schemas.microsoft.com/office/excel/2006/main">
          <x14:cfRule type="expression" priority="295" stopIfTrue="1" id="{86E44D21-ECD2-45CA-9ED1-5ED82EB2ED32}">
            <xm:f>Report_DCF!$B$4="M USD"</xm:f>
            <x14:dxf>
              <numFmt numFmtId="189" formatCode="#,##0,,_);\(#,##0,,\);&quot; - &quot;;@_)"/>
            </x14:dxf>
          </x14:cfRule>
          <xm:sqref>G101</xm:sqref>
        </x14:conditionalFormatting>
        <x14:conditionalFormatting xmlns:xm="http://schemas.microsoft.com/office/excel/2006/main">
          <x14:cfRule type="expression" priority="294" stopIfTrue="1" id="{F0FC92BB-0F02-4611-AB09-57E4FBAAB7A0}">
            <xm:f>Report_DCF!$B$4="M USD"</xm:f>
            <x14:dxf>
              <numFmt numFmtId="189" formatCode="#,##0,,_);\(#,##0,,\);&quot; - &quot;;@_)"/>
            </x14:dxf>
          </x14:cfRule>
          <xm:sqref>H101</xm:sqref>
        </x14:conditionalFormatting>
        <x14:conditionalFormatting xmlns:xm="http://schemas.microsoft.com/office/excel/2006/main">
          <x14:cfRule type="expression" priority="293" stopIfTrue="1" id="{F4BF967E-350D-413D-A8E9-6831DB4CE07E}">
            <xm:f>Report_DCF!$B$4="M USD"</xm:f>
            <x14:dxf>
              <numFmt numFmtId="189" formatCode="#,##0,,_);\(#,##0,,\);&quot; - &quot;;@_)"/>
            </x14:dxf>
          </x14:cfRule>
          <xm:sqref>I101</xm:sqref>
        </x14:conditionalFormatting>
        <x14:conditionalFormatting xmlns:xm="http://schemas.microsoft.com/office/excel/2006/main">
          <x14:cfRule type="expression" priority="292" stopIfTrue="1" id="{D338AFA2-2406-49A2-85B6-DC1F5D5EF186}">
            <xm:f>Report_DCF!$B$4="M USD"</xm:f>
            <x14:dxf>
              <numFmt numFmtId="189" formatCode="#,##0,,_);\(#,##0,,\);&quot; - &quot;;@_)"/>
            </x14:dxf>
          </x14:cfRule>
          <xm:sqref>J101</xm:sqref>
        </x14:conditionalFormatting>
        <x14:conditionalFormatting xmlns:xm="http://schemas.microsoft.com/office/excel/2006/main">
          <x14:cfRule type="expression" priority="291" stopIfTrue="1" id="{9B1EE3DB-99E9-4A87-AAA0-0CA2129FE694}">
            <xm:f>Report_DCF!$B$4="M USD"</xm:f>
            <x14:dxf>
              <numFmt numFmtId="189" formatCode="#,##0,,_);\(#,##0,,\);&quot; - &quot;;@_)"/>
            </x14:dxf>
          </x14:cfRule>
          <xm:sqref>K101</xm:sqref>
        </x14:conditionalFormatting>
        <x14:conditionalFormatting xmlns:xm="http://schemas.microsoft.com/office/excel/2006/main">
          <x14:cfRule type="expression" priority="290" stopIfTrue="1" id="{4C3F0F42-E6EE-4CDC-8D29-5D988A1C205A}">
            <xm:f>Report_DCF!$B$4="M USD"</xm:f>
            <x14:dxf>
              <numFmt numFmtId="189" formatCode="#,##0,,_);\(#,##0,,\);&quot; - &quot;;@_)"/>
            </x14:dxf>
          </x14:cfRule>
          <xm:sqref>L101</xm:sqref>
        </x14:conditionalFormatting>
        <x14:conditionalFormatting xmlns:xm="http://schemas.microsoft.com/office/excel/2006/main">
          <x14:cfRule type="expression" priority="289" stopIfTrue="1" id="{E61C8509-369C-4540-8D50-CED7747B645B}">
            <xm:f>Report_DCF!$B$4="M USD"</xm:f>
            <x14:dxf>
              <numFmt numFmtId="189" formatCode="#,##0,,_);\(#,##0,,\);&quot; - &quot;;@_)"/>
            </x14:dxf>
          </x14:cfRule>
          <xm:sqref>M101</xm:sqref>
        </x14:conditionalFormatting>
        <x14:conditionalFormatting xmlns:xm="http://schemas.microsoft.com/office/excel/2006/main">
          <x14:cfRule type="expression" priority="288" stopIfTrue="1" id="{F7B0D0F5-55E2-486C-8FC9-329D0A01F6CB}">
            <xm:f>Report_DCF!$B$4="M USD"</xm:f>
            <x14:dxf>
              <numFmt numFmtId="189" formatCode="#,##0,,_);\(#,##0,,\);&quot; - &quot;;@_)"/>
            </x14:dxf>
          </x14:cfRule>
          <xm:sqref>A102</xm:sqref>
        </x14:conditionalFormatting>
        <x14:conditionalFormatting xmlns:xm="http://schemas.microsoft.com/office/excel/2006/main">
          <x14:cfRule type="expression" priority="287" stopIfTrue="1" id="{02B6FAA4-471E-484F-A1AE-408F8D65645F}">
            <xm:f>Report_DCF!$B$4="M USD"</xm:f>
            <x14:dxf>
              <numFmt numFmtId="189" formatCode="#,##0,,_);\(#,##0,,\);&quot; - &quot;;@_)"/>
            </x14:dxf>
          </x14:cfRule>
          <xm:sqref>B102</xm:sqref>
        </x14:conditionalFormatting>
        <x14:conditionalFormatting xmlns:xm="http://schemas.microsoft.com/office/excel/2006/main">
          <x14:cfRule type="expression" priority="286" stopIfTrue="1" id="{B78C01C6-856D-411E-BA1D-9B85708457E2}">
            <xm:f>Report_DCF!$B$4="M USD"</xm:f>
            <x14:dxf>
              <numFmt numFmtId="189" formatCode="#,##0,,_);\(#,##0,,\);&quot; - &quot;;@_)"/>
            </x14:dxf>
          </x14:cfRule>
          <xm:sqref>C102</xm:sqref>
        </x14:conditionalFormatting>
        <x14:conditionalFormatting xmlns:xm="http://schemas.microsoft.com/office/excel/2006/main">
          <x14:cfRule type="expression" priority="285" stopIfTrue="1" id="{DB1E8150-F767-4DE2-B77E-1E1A4B41F1F2}">
            <xm:f>Report_DCF!$B$4="M USD"</xm:f>
            <x14:dxf>
              <numFmt numFmtId="189" formatCode="#,##0,,_);\(#,##0,,\);&quot; - &quot;;@_)"/>
            </x14:dxf>
          </x14:cfRule>
          <xm:sqref>D102</xm:sqref>
        </x14:conditionalFormatting>
        <x14:conditionalFormatting xmlns:xm="http://schemas.microsoft.com/office/excel/2006/main">
          <x14:cfRule type="expression" priority="284" stopIfTrue="1" id="{53676A25-8422-4FA8-85AE-64FCF0A86ABD}">
            <xm:f>Report_DCF!$B$4="M USD"</xm:f>
            <x14:dxf>
              <numFmt numFmtId="189" formatCode="#,##0,,_);\(#,##0,,\);&quot; - &quot;;@_)"/>
            </x14:dxf>
          </x14:cfRule>
          <xm:sqref>E102</xm:sqref>
        </x14:conditionalFormatting>
        <x14:conditionalFormatting xmlns:xm="http://schemas.microsoft.com/office/excel/2006/main">
          <x14:cfRule type="expression" priority="283" stopIfTrue="1" id="{E6256DAF-D378-4A89-A087-62ED9FFE91C1}">
            <xm:f>Report_DCF!$B$4="M USD"</xm:f>
            <x14:dxf>
              <numFmt numFmtId="189" formatCode="#,##0,,_);\(#,##0,,\);&quot; - &quot;;@_)"/>
            </x14:dxf>
          </x14:cfRule>
          <xm:sqref>F102</xm:sqref>
        </x14:conditionalFormatting>
        <x14:conditionalFormatting xmlns:xm="http://schemas.microsoft.com/office/excel/2006/main">
          <x14:cfRule type="expression" priority="282" stopIfTrue="1" id="{2153E513-2517-4A77-9DC3-4F024667EBFF}">
            <xm:f>Report_DCF!$B$4="M USD"</xm:f>
            <x14:dxf>
              <numFmt numFmtId="189" formatCode="#,##0,,_);\(#,##0,,\);&quot; - &quot;;@_)"/>
            </x14:dxf>
          </x14:cfRule>
          <xm:sqref>G102</xm:sqref>
        </x14:conditionalFormatting>
        <x14:conditionalFormatting xmlns:xm="http://schemas.microsoft.com/office/excel/2006/main">
          <x14:cfRule type="expression" priority="281" stopIfTrue="1" id="{9648125D-B147-403A-86AA-0C7A46302EBC}">
            <xm:f>Report_DCF!$B$4="M USD"</xm:f>
            <x14:dxf>
              <numFmt numFmtId="189" formatCode="#,##0,,_);\(#,##0,,\);&quot; - &quot;;@_)"/>
            </x14:dxf>
          </x14:cfRule>
          <xm:sqref>H102</xm:sqref>
        </x14:conditionalFormatting>
        <x14:conditionalFormatting xmlns:xm="http://schemas.microsoft.com/office/excel/2006/main">
          <x14:cfRule type="expression" priority="280" stopIfTrue="1" id="{5E9CF698-4DCF-470B-8154-E60BF4988E4C}">
            <xm:f>Report_DCF!$B$4="M USD"</xm:f>
            <x14:dxf>
              <numFmt numFmtId="189" formatCode="#,##0,,_);\(#,##0,,\);&quot; - &quot;;@_)"/>
            </x14:dxf>
          </x14:cfRule>
          <xm:sqref>I102</xm:sqref>
        </x14:conditionalFormatting>
        <x14:conditionalFormatting xmlns:xm="http://schemas.microsoft.com/office/excel/2006/main">
          <x14:cfRule type="expression" priority="279" stopIfTrue="1" id="{A3B31BD6-EBEB-4E20-B88D-2B558B9B9754}">
            <xm:f>Report_DCF!$B$4="M USD"</xm:f>
            <x14:dxf>
              <numFmt numFmtId="189" formatCode="#,##0,,_);\(#,##0,,\);&quot; - &quot;;@_)"/>
            </x14:dxf>
          </x14:cfRule>
          <xm:sqref>J102</xm:sqref>
        </x14:conditionalFormatting>
        <x14:conditionalFormatting xmlns:xm="http://schemas.microsoft.com/office/excel/2006/main">
          <x14:cfRule type="expression" priority="278" stopIfTrue="1" id="{22E7EB3D-47F2-4359-9376-8542052FF2EF}">
            <xm:f>Report_DCF!$B$4="M USD"</xm:f>
            <x14:dxf>
              <numFmt numFmtId="189" formatCode="#,##0,,_);\(#,##0,,\);&quot; - &quot;;@_)"/>
            </x14:dxf>
          </x14:cfRule>
          <xm:sqref>K102</xm:sqref>
        </x14:conditionalFormatting>
        <x14:conditionalFormatting xmlns:xm="http://schemas.microsoft.com/office/excel/2006/main">
          <x14:cfRule type="expression" priority="277" stopIfTrue="1" id="{21B93C05-5AF9-42CB-AD11-AB83E29E092A}">
            <xm:f>Report_DCF!$B$4="M USD"</xm:f>
            <x14:dxf>
              <numFmt numFmtId="189" formatCode="#,##0,,_);\(#,##0,,\);&quot; - &quot;;@_)"/>
            </x14:dxf>
          </x14:cfRule>
          <xm:sqref>L102</xm:sqref>
        </x14:conditionalFormatting>
        <x14:conditionalFormatting xmlns:xm="http://schemas.microsoft.com/office/excel/2006/main">
          <x14:cfRule type="expression" priority="276" stopIfTrue="1" id="{233FD367-81E8-4ACA-AD0B-F5ECE66A84B5}">
            <xm:f>Report_DCF!$B$4="M USD"</xm:f>
            <x14:dxf>
              <numFmt numFmtId="189" formatCode="#,##0,,_);\(#,##0,,\);&quot; - &quot;;@_)"/>
            </x14:dxf>
          </x14:cfRule>
          <xm:sqref>M102</xm:sqref>
        </x14:conditionalFormatting>
        <x14:conditionalFormatting xmlns:xm="http://schemas.microsoft.com/office/excel/2006/main">
          <x14:cfRule type="expression" priority="275" stopIfTrue="1" id="{E12BE55B-C7D8-4C31-84D2-5AF0C23E7B92}">
            <xm:f>Report_DCF!$B$4="M USD"</xm:f>
            <x14:dxf>
              <numFmt numFmtId="189" formatCode="#,##0,,_);\(#,##0,,\);&quot; - &quot;;@_)"/>
            </x14:dxf>
          </x14:cfRule>
          <xm:sqref>A103</xm:sqref>
        </x14:conditionalFormatting>
        <x14:conditionalFormatting xmlns:xm="http://schemas.microsoft.com/office/excel/2006/main">
          <x14:cfRule type="expression" priority="274" stopIfTrue="1" id="{28CA34BD-6BE4-47DB-BEC9-F866B34330EE}">
            <xm:f>Report_DCF!$B$4="M USD"</xm:f>
            <x14:dxf>
              <numFmt numFmtId="189" formatCode="#,##0,,_);\(#,##0,,\);&quot; - &quot;;@_)"/>
            </x14:dxf>
          </x14:cfRule>
          <xm:sqref>B103</xm:sqref>
        </x14:conditionalFormatting>
        <x14:conditionalFormatting xmlns:xm="http://schemas.microsoft.com/office/excel/2006/main">
          <x14:cfRule type="expression" priority="273" stopIfTrue="1" id="{BCDC46E1-CD6F-44D4-B519-23174D3D68A3}">
            <xm:f>Report_DCF!$B$4="M USD"</xm:f>
            <x14:dxf>
              <numFmt numFmtId="189" formatCode="#,##0,,_);\(#,##0,,\);&quot; - &quot;;@_)"/>
            </x14:dxf>
          </x14:cfRule>
          <xm:sqref>C103</xm:sqref>
        </x14:conditionalFormatting>
        <x14:conditionalFormatting xmlns:xm="http://schemas.microsoft.com/office/excel/2006/main">
          <x14:cfRule type="expression" priority="272" stopIfTrue="1" id="{CAC870D3-978D-4F2D-820B-46EC6D688DAC}">
            <xm:f>Report_DCF!$B$4="M USD"</xm:f>
            <x14:dxf>
              <numFmt numFmtId="189" formatCode="#,##0,,_);\(#,##0,,\);&quot; - &quot;;@_)"/>
            </x14:dxf>
          </x14:cfRule>
          <xm:sqref>D103</xm:sqref>
        </x14:conditionalFormatting>
        <x14:conditionalFormatting xmlns:xm="http://schemas.microsoft.com/office/excel/2006/main">
          <x14:cfRule type="expression" priority="271" stopIfTrue="1" id="{87559FB0-4674-4BE6-A780-DD9088E8FD0C}">
            <xm:f>Report_DCF!$B$4="M USD"</xm:f>
            <x14:dxf>
              <numFmt numFmtId="189" formatCode="#,##0,,_);\(#,##0,,\);&quot; - &quot;;@_)"/>
            </x14:dxf>
          </x14:cfRule>
          <xm:sqref>E103</xm:sqref>
        </x14:conditionalFormatting>
        <x14:conditionalFormatting xmlns:xm="http://schemas.microsoft.com/office/excel/2006/main">
          <x14:cfRule type="expression" priority="270" stopIfTrue="1" id="{1B464708-9BEF-4F90-8A3C-24DE91F6B6E6}">
            <xm:f>Report_DCF!$B$4="M USD"</xm:f>
            <x14:dxf>
              <numFmt numFmtId="189" formatCode="#,##0,,_);\(#,##0,,\);&quot; - &quot;;@_)"/>
            </x14:dxf>
          </x14:cfRule>
          <xm:sqref>F103</xm:sqref>
        </x14:conditionalFormatting>
        <x14:conditionalFormatting xmlns:xm="http://schemas.microsoft.com/office/excel/2006/main">
          <x14:cfRule type="expression" priority="269" stopIfTrue="1" id="{EA54C96A-2974-4D07-A7D1-0631702A7655}">
            <xm:f>Report_DCF!$B$4="M USD"</xm:f>
            <x14:dxf>
              <numFmt numFmtId="189" formatCode="#,##0,,_);\(#,##0,,\);&quot; - &quot;;@_)"/>
            </x14:dxf>
          </x14:cfRule>
          <xm:sqref>G103</xm:sqref>
        </x14:conditionalFormatting>
        <x14:conditionalFormatting xmlns:xm="http://schemas.microsoft.com/office/excel/2006/main">
          <x14:cfRule type="expression" priority="268" stopIfTrue="1" id="{0CDA85C5-718C-46A7-8852-115EEA3B46EC}">
            <xm:f>Report_DCF!$B$4="M USD"</xm:f>
            <x14:dxf>
              <numFmt numFmtId="189" formatCode="#,##0,,_);\(#,##0,,\);&quot; - &quot;;@_)"/>
            </x14:dxf>
          </x14:cfRule>
          <xm:sqref>H103</xm:sqref>
        </x14:conditionalFormatting>
        <x14:conditionalFormatting xmlns:xm="http://schemas.microsoft.com/office/excel/2006/main">
          <x14:cfRule type="expression" priority="267" stopIfTrue="1" id="{A9B1BA15-D958-48BE-B9D1-C31163A8FB29}">
            <xm:f>Report_DCF!$B$4="M USD"</xm:f>
            <x14:dxf>
              <numFmt numFmtId="189" formatCode="#,##0,,_);\(#,##0,,\);&quot; - &quot;;@_)"/>
            </x14:dxf>
          </x14:cfRule>
          <xm:sqref>I103</xm:sqref>
        </x14:conditionalFormatting>
        <x14:conditionalFormatting xmlns:xm="http://schemas.microsoft.com/office/excel/2006/main">
          <x14:cfRule type="expression" priority="266" stopIfTrue="1" id="{37458F23-AB22-4690-B31C-200B663A5DA5}">
            <xm:f>Report_DCF!$B$4="M USD"</xm:f>
            <x14:dxf>
              <numFmt numFmtId="189" formatCode="#,##0,,_);\(#,##0,,\);&quot; - &quot;;@_)"/>
            </x14:dxf>
          </x14:cfRule>
          <xm:sqref>J103</xm:sqref>
        </x14:conditionalFormatting>
        <x14:conditionalFormatting xmlns:xm="http://schemas.microsoft.com/office/excel/2006/main">
          <x14:cfRule type="expression" priority="265" stopIfTrue="1" id="{CD41D72F-83F1-4F1C-BB2A-38F615AC8215}">
            <xm:f>Report_DCF!$B$4="M USD"</xm:f>
            <x14:dxf>
              <numFmt numFmtId="189" formatCode="#,##0,,_);\(#,##0,,\);&quot; - &quot;;@_)"/>
            </x14:dxf>
          </x14:cfRule>
          <xm:sqref>K103</xm:sqref>
        </x14:conditionalFormatting>
        <x14:conditionalFormatting xmlns:xm="http://schemas.microsoft.com/office/excel/2006/main">
          <x14:cfRule type="expression" priority="264" stopIfTrue="1" id="{321EC149-5E05-4A60-B1C8-047EAAA8B09C}">
            <xm:f>Report_DCF!$B$4="M USD"</xm:f>
            <x14:dxf>
              <numFmt numFmtId="189" formatCode="#,##0,,_);\(#,##0,,\);&quot; - &quot;;@_)"/>
            </x14:dxf>
          </x14:cfRule>
          <xm:sqref>L103</xm:sqref>
        </x14:conditionalFormatting>
        <x14:conditionalFormatting xmlns:xm="http://schemas.microsoft.com/office/excel/2006/main">
          <x14:cfRule type="expression" priority="263" stopIfTrue="1" id="{74B82571-52C3-492C-A186-81275EAAEC17}">
            <xm:f>Report_DCF!$B$4="M USD"</xm:f>
            <x14:dxf>
              <numFmt numFmtId="189" formatCode="#,##0,,_);\(#,##0,,\);&quot; - &quot;;@_)"/>
            </x14:dxf>
          </x14:cfRule>
          <xm:sqref>M103</xm:sqref>
        </x14:conditionalFormatting>
        <x14:conditionalFormatting xmlns:xm="http://schemas.microsoft.com/office/excel/2006/main">
          <x14:cfRule type="expression" priority="262" stopIfTrue="1" id="{F0407AED-FE44-4857-B644-742D353A0A28}">
            <xm:f>Report_DCF!$B$4="M USD"</xm:f>
            <x14:dxf>
              <numFmt numFmtId="189" formatCode="#,##0,,_);\(#,##0,,\);&quot; - &quot;;@_)"/>
            </x14:dxf>
          </x14:cfRule>
          <xm:sqref>A104</xm:sqref>
        </x14:conditionalFormatting>
        <x14:conditionalFormatting xmlns:xm="http://schemas.microsoft.com/office/excel/2006/main">
          <x14:cfRule type="expression" priority="261" stopIfTrue="1" id="{C1A2C808-5314-44EA-A06A-56FC16E94F60}">
            <xm:f>Report_DCF!$B$4="M USD"</xm:f>
            <x14:dxf>
              <numFmt numFmtId="189" formatCode="#,##0,,_);\(#,##0,,\);&quot; - &quot;;@_)"/>
            </x14:dxf>
          </x14:cfRule>
          <xm:sqref>B104</xm:sqref>
        </x14:conditionalFormatting>
        <x14:conditionalFormatting xmlns:xm="http://schemas.microsoft.com/office/excel/2006/main">
          <x14:cfRule type="expression" priority="260" stopIfTrue="1" id="{B47406B7-D0A3-494C-8FCD-0F8B4008647B}">
            <xm:f>Report_DCF!$B$4="M USD"</xm:f>
            <x14:dxf>
              <numFmt numFmtId="189" formatCode="#,##0,,_);\(#,##0,,\);&quot; - &quot;;@_)"/>
            </x14:dxf>
          </x14:cfRule>
          <xm:sqref>C104</xm:sqref>
        </x14:conditionalFormatting>
        <x14:conditionalFormatting xmlns:xm="http://schemas.microsoft.com/office/excel/2006/main">
          <x14:cfRule type="expression" priority="259" stopIfTrue="1" id="{BE8733B0-C84A-4414-86AF-06612BFC7AD9}">
            <xm:f>Report_DCF!$B$4="M USD"</xm:f>
            <x14:dxf>
              <numFmt numFmtId="189" formatCode="#,##0,,_);\(#,##0,,\);&quot; - &quot;;@_)"/>
            </x14:dxf>
          </x14:cfRule>
          <xm:sqref>D104</xm:sqref>
        </x14:conditionalFormatting>
        <x14:conditionalFormatting xmlns:xm="http://schemas.microsoft.com/office/excel/2006/main">
          <x14:cfRule type="expression" priority="258" stopIfTrue="1" id="{0E619B04-1D29-4DCC-B6EB-6818FA36D104}">
            <xm:f>Report_DCF!$B$4="M USD"</xm:f>
            <x14:dxf>
              <numFmt numFmtId="189" formatCode="#,##0,,_);\(#,##0,,\);&quot; - &quot;;@_)"/>
            </x14:dxf>
          </x14:cfRule>
          <xm:sqref>E104</xm:sqref>
        </x14:conditionalFormatting>
        <x14:conditionalFormatting xmlns:xm="http://schemas.microsoft.com/office/excel/2006/main">
          <x14:cfRule type="expression" priority="257" stopIfTrue="1" id="{4E14FBA6-12D4-42D9-B6FC-6EB0AA29D40E}">
            <xm:f>Report_DCF!$B$4="M USD"</xm:f>
            <x14:dxf>
              <numFmt numFmtId="189" formatCode="#,##0,,_);\(#,##0,,\);&quot; - &quot;;@_)"/>
            </x14:dxf>
          </x14:cfRule>
          <xm:sqref>F104</xm:sqref>
        </x14:conditionalFormatting>
        <x14:conditionalFormatting xmlns:xm="http://schemas.microsoft.com/office/excel/2006/main">
          <x14:cfRule type="expression" priority="256" stopIfTrue="1" id="{B0DD5865-88E9-4072-9662-E6ACF3CF4868}">
            <xm:f>Report_DCF!$B$4="M USD"</xm:f>
            <x14:dxf>
              <numFmt numFmtId="189" formatCode="#,##0,,_);\(#,##0,,\);&quot; - &quot;;@_)"/>
            </x14:dxf>
          </x14:cfRule>
          <xm:sqref>G104</xm:sqref>
        </x14:conditionalFormatting>
        <x14:conditionalFormatting xmlns:xm="http://schemas.microsoft.com/office/excel/2006/main">
          <x14:cfRule type="expression" priority="255" stopIfTrue="1" id="{1581C5F1-024F-4509-AE32-123937F0EFEA}">
            <xm:f>Report_DCF!$B$4="M USD"</xm:f>
            <x14:dxf>
              <numFmt numFmtId="189" formatCode="#,##0,,_);\(#,##0,,\);&quot; - &quot;;@_)"/>
            </x14:dxf>
          </x14:cfRule>
          <xm:sqref>H104</xm:sqref>
        </x14:conditionalFormatting>
        <x14:conditionalFormatting xmlns:xm="http://schemas.microsoft.com/office/excel/2006/main">
          <x14:cfRule type="expression" priority="254" stopIfTrue="1" id="{D06FB367-762C-4D7A-AD09-346DDAB932CB}">
            <xm:f>Report_DCF!$B$4="M USD"</xm:f>
            <x14:dxf>
              <numFmt numFmtId="189" formatCode="#,##0,,_);\(#,##0,,\);&quot; - &quot;;@_)"/>
            </x14:dxf>
          </x14:cfRule>
          <xm:sqref>I104</xm:sqref>
        </x14:conditionalFormatting>
        <x14:conditionalFormatting xmlns:xm="http://schemas.microsoft.com/office/excel/2006/main">
          <x14:cfRule type="expression" priority="253" stopIfTrue="1" id="{CF3298DC-E617-44AE-9604-78D845D28369}">
            <xm:f>Report_DCF!$B$4="M USD"</xm:f>
            <x14:dxf>
              <numFmt numFmtId="189" formatCode="#,##0,,_);\(#,##0,,\);&quot; - &quot;;@_)"/>
            </x14:dxf>
          </x14:cfRule>
          <xm:sqref>J104</xm:sqref>
        </x14:conditionalFormatting>
        <x14:conditionalFormatting xmlns:xm="http://schemas.microsoft.com/office/excel/2006/main">
          <x14:cfRule type="expression" priority="252" stopIfTrue="1" id="{45E4CB51-5D0D-4780-82EA-1670BA1A9520}">
            <xm:f>Report_DCF!$B$4="M USD"</xm:f>
            <x14:dxf>
              <numFmt numFmtId="189" formatCode="#,##0,,_);\(#,##0,,\);&quot; - &quot;;@_)"/>
            </x14:dxf>
          </x14:cfRule>
          <xm:sqref>K104</xm:sqref>
        </x14:conditionalFormatting>
        <x14:conditionalFormatting xmlns:xm="http://schemas.microsoft.com/office/excel/2006/main">
          <x14:cfRule type="expression" priority="251" stopIfTrue="1" id="{1F68909D-FC91-45B2-AAF6-9C7D74AF9038}">
            <xm:f>Report_DCF!$B$4="M USD"</xm:f>
            <x14:dxf>
              <numFmt numFmtId="189" formatCode="#,##0,,_);\(#,##0,,\);&quot; - &quot;;@_)"/>
            </x14:dxf>
          </x14:cfRule>
          <xm:sqref>L104</xm:sqref>
        </x14:conditionalFormatting>
        <x14:conditionalFormatting xmlns:xm="http://schemas.microsoft.com/office/excel/2006/main">
          <x14:cfRule type="expression" priority="250" stopIfTrue="1" id="{3B991C25-3D1C-4DA3-A3B7-17FE29643B60}">
            <xm:f>Report_DCF!$B$4="M USD"</xm:f>
            <x14:dxf>
              <numFmt numFmtId="189" formatCode="#,##0,,_);\(#,##0,,\);&quot; - &quot;;@_)"/>
            </x14:dxf>
          </x14:cfRule>
          <xm:sqref>M104</xm:sqref>
        </x14:conditionalFormatting>
        <x14:conditionalFormatting xmlns:xm="http://schemas.microsoft.com/office/excel/2006/main">
          <x14:cfRule type="expression" priority="249" stopIfTrue="1" id="{528EA28B-F6AE-42D0-93ED-789216069AB5}">
            <xm:f>Report_DCF!$B$4="M USD"</xm:f>
            <x14:dxf>
              <numFmt numFmtId="189" formatCode="#,##0,,_);\(#,##0,,\);&quot; - &quot;;@_)"/>
            </x14:dxf>
          </x14:cfRule>
          <xm:sqref>A105</xm:sqref>
        </x14:conditionalFormatting>
        <x14:conditionalFormatting xmlns:xm="http://schemas.microsoft.com/office/excel/2006/main">
          <x14:cfRule type="expression" priority="248" stopIfTrue="1" id="{EF7B3387-A16D-43A6-9EDB-0865C0E58610}">
            <xm:f>Report_DCF!$B$4="M USD"</xm:f>
            <x14:dxf>
              <numFmt numFmtId="189" formatCode="#,##0,,_);\(#,##0,,\);&quot; - &quot;;@_)"/>
            </x14:dxf>
          </x14:cfRule>
          <xm:sqref>B105</xm:sqref>
        </x14:conditionalFormatting>
        <x14:conditionalFormatting xmlns:xm="http://schemas.microsoft.com/office/excel/2006/main">
          <x14:cfRule type="expression" priority="247" stopIfTrue="1" id="{D2891E54-A7FD-4894-8365-A1F8CB1C0EBC}">
            <xm:f>Report_DCF!$B$4="M USD"</xm:f>
            <x14:dxf>
              <numFmt numFmtId="189" formatCode="#,##0,,_);\(#,##0,,\);&quot; - &quot;;@_)"/>
            </x14:dxf>
          </x14:cfRule>
          <xm:sqref>C105</xm:sqref>
        </x14:conditionalFormatting>
        <x14:conditionalFormatting xmlns:xm="http://schemas.microsoft.com/office/excel/2006/main">
          <x14:cfRule type="expression" priority="246" stopIfTrue="1" id="{91DEF346-47EE-44A5-ACA4-C5AE8A4F88F4}">
            <xm:f>Report_DCF!$B$4="M USD"</xm:f>
            <x14:dxf>
              <numFmt numFmtId="189" formatCode="#,##0,,_);\(#,##0,,\);&quot; - &quot;;@_)"/>
            </x14:dxf>
          </x14:cfRule>
          <xm:sqref>D105</xm:sqref>
        </x14:conditionalFormatting>
        <x14:conditionalFormatting xmlns:xm="http://schemas.microsoft.com/office/excel/2006/main">
          <x14:cfRule type="expression" priority="245" stopIfTrue="1" id="{737C4C11-F808-4D4C-8561-47329C617F27}">
            <xm:f>Report_DCF!$B$4="M USD"</xm:f>
            <x14:dxf>
              <numFmt numFmtId="189" formatCode="#,##0,,_);\(#,##0,,\);&quot; - &quot;;@_)"/>
            </x14:dxf>
          </x14:cfRule>
          <xm:sqref>E105</xm:sqref>
        </x14:conditionalFormatting>
        <x14:conditionalFormatting xmlns:xm="http://schemas.microsoft.com/office/excel/2006/main">
          <x14:cfRule type="expression" priority="244" stopIfTrue="1" id="{1678474D-CDB6-4D75-8BE9-4491CD1AE425}">
            <xm:f>Report_DCF!$B$4="M USD"</xm:f>
            <x14:dxf>
              <numFmt numFmtId="189" formatCode="#,##0,,_);\(#,##0,,\);&quot; - &quot;;@_)"/>
            </x14:dxf>
          </x14:cfRule>
          <xm:sqref>F105</xm:sqref>
        </x14:conditionalFormatting>
        <x14:conditionalFormatting xmlns:xm="http://schemas.microsoft.com/office/excel/2006/main">
          <x14:cfRule type="expression" priority="243" stopIfTrue="1" id="{E30EFB42-AC8B-4F01-9191-86A74846B3E8}">
            <xm:f>Report_DCF!$B$4="M USD"</xm:f>
            <x14:dxf>
              <numFmt numFmtId="189" formatCode="#,##0,,_);\(#,##0,,\);&quot; - &quot;;@_)"/>
            </x14:dxf>
          </x14:cfRule>
          <xm:sqref>G105</xm:sqref>
        </x14:conditionalFormatting>
        <x14:conditionalFormatting xmlns:xm="http://schemas.microsoft.com/office/excel/2006/main">
          <x14:cfRule type="expression" priority="242" stopIfTrue="1" id="{D41BE9EA-4153-47BF-9CAE-7F899A913840}">
            <xm:f>Report_DCF!$B$4="M USD"</xm:f>
            <x14:dxf>
              <numFmt numFmtId="189" formatCode="#,##0,,_);\(#,##0,,\);&quot; - &quot;;@_)"/>
            </x14:dxf>
          </x14:cfRule>
          <xm:sqref>H105</xm:sqref>
        </x14:conditionalFormatting>
        <x14:conditionalFormatting xmlns:xm="http://schemas.microsoft.com/office/excel/2006/main">
          <x14:cfRule type="expression" priority="241" stopIfTrue="1" id="{E956597D-924B-4BF4-BAE1-0CEE4E4BAEF8}">
            <xm:f>Report_DCF!$B$4="M USD"</xm:f>
            <x14:dxf>
              <numFmt numFmtId="189" formatCode="#,##0,,_);\(#,##0,,\);&quot; - &quot;;@_)"/>
            </x14:dxf>
          </x14:cfRule>
          <xm:sqref>I105</xm:sqref>
        </x14:conditionalFormatting>
        <x14:conditionalFormatting xmlns:xm="http://schemas.microsoft.com/office/excel/2006/main">
          <x14:cfRule type="expression" priority="240" stopIfTrue="1" id="{16A36CDD-5E42-45B7-B63F-7194A6A0ED59}">
            <xm:f>Report_DCF!$B$4="M USD"</xm:f>
            <x14:dxf>
              <numFmt numFmtId="189" formatCode="#,##0,,_);\(#,##0,,\);&quot; - &quot;;@_)"/>
            </x14:dxf>
          </x14:cfRule>
          <xm:sqref>J105</xm:sqref>
        </x14:conditionalFormatting>
        <x14:conditionalFormatting xmlns:xm="http://schemas.microsoft.com/office/excel/2006/main">
          <x14:cfRule type="expression" priority="239" stopIfTrue="1" id="{318F7C3D-572A-44B7-B833-ED3514FA7334}">
            <xm:f>Report_DCF!$B$4="M USD"</xm:f>
            <x14:dxf>
              <numFmt numFmtId="189" formatCode="#,##0,,_);\(#,##0,,\);&quot; - &quot;;@_)"/>
            </x14:dxf>
          </x14:cfRule>
          <xm:sqref>K105</xm:sqref>
        </x14:conditionalFormatting>
        <x14:conditionalFormatting xmlns:xm="http://schemas.microsoft.com/office/excel/2006/main">
          <x14:cfRule type="expression" priority="238" stopIfTrue="1" id="{609B8E82-CCCF-4276-AFF6-D6FB5494FB4D}">
            <xm:f>Report_DCF!$B$4="M USD"</xm:f>
            <x14:dxf>
              <numFmt numFmtId="189" formatCode="#,##0,,_);\(#,##0,,\);&quot; - &quot;;@_)"/>
            </x14:dxf>
          </x14:cfRule>
          <xm:sqref>L105</xm:sqref>
        </x14:conditionalFormatting>
        <x14:conditionalFormatting xmlns:xm="http://schemas.microsoft.com/office/excel/2006/main">
          <x14:cfRule type="expression" priority="237" stopIfTrue="1" id="{7C876795-3D0F-4092-88D3-2CD50EA5AEE9}">
            <xm:f>Report_DCF!$B$4="M USD"</xm:f>
            <x14:dxf>
              <numFmt numFmtId="189" formatCode="#,##0,,_);\(#,##0,,\);&quot; - &quot;;@_)"/>
            </x14:dxf>
          </x14:cfRule>
          <xm:sqref>M105</xm:sqref>
        </x14:conditionalFormatting>
        <x14:conditionalFormatting xmlns:xm="http://schemas.microsoft.com/office/excel/2006/main">
          <x14:cfRule type="expression" priority="236" stopIfTrue="1" id="{8C8C385B-4524-49A7-870A-5DFF541DFD51}">
            <xm:f>Report_DCF!$B$4="M USD"</xm:f>
            <x14:dxf>
              <numFmt numFmtId="189" formatCode="#,##0,,_);\(#,##0,,\);&quot; - &quot;;@_)"/>
            </x14:dxf>
          </x14:cfRule>
          <xm:sqref>A106</xm:sqref>
        </x14:conditionalFormatting>
        <x14:conditionalFormatting xmlns:xm="http://schemas.microsoft.com/office/excel/2006/main">
          <x14:cfRule type="expression" priority="235" stopIfTrue="1" id="{FB54E71E-AA77-4DDF-85DE-A5AB19153606}">
            <xm:f>Report_DCF!$B$4="M USD"</xm:f>
            <x14:dxf>
              <numFmt numFmtId="189" formatCode="#,##0,,_);\(#,##0,,\);&quot; - &quot;;@_)"/>
            </x14:dxf>
          </x14:cfRule>
          <xm:sqref>B106</xm:sqref>
        </x14:conditionalFormatting>
        <x14:conditionalFormatting xmlns:xm="http://schemas.microsoft.com/office/excel/2006/main">
          <x14:cfRule type="expression" priority="234" stopIfTrue="1" id="{6097CCE2-2F20-445F-A84E-1B63A6708887}">
            <xm:f>Report_DCF!$B$4="M USD"</xm:f>
            <x14:dxf>
              <numFmt numFmtId="189" formatCode="#,##0,,_);\(#,##0,,\);&quot; - &quot;;@_)"/>
            </x14:dxf>
          </x14:cfRule>
          <xm:sqref>C106</xm:sqref>
        </x14:conditionalFormatting>
        <x14:conditionalFormatting xmlns:xm="http://schemas.microsoft.com/office/excel/2006/main">
          <x14:cfRule type="expression" priority="233" stopIfTrue="1" id="{E6103582-B016-4840-BDE0-068DC1CB5FC5}">
            <xm:f>Report_DCF!$B$4="M USD"</xm:f>
            <x14:dxf>
              <numFmt numFmtId="189" formatCode="#,##0,,_);\(#,##0,,\);&quot; - &quot;;@_)"/>
            </x14:dxf>
          </x14:cfRule>
          <xm:sqref>D106</xm:sqref>
        </x14:conditionalFormatting>
        <x14:conditionalFormatting xmlns:xm="http://schemas.microsoft.com/office/excel/2006/main">
          <x14:cfRule type="expression" priority="232" stopIfTrue="1" id="{B9F631D6-4F82-4A8B-825C-95186A96AF88}">
            <xm:f>Report_DCF!$B$4="M USD"</xm:f>
            <x14:dxf>
              <numFmt numFmtId="189" formatCode="#,##0,,_);\(#,##0,,\);&quot; - &quot;;@_)"/>
            </x14:dxf>
          </x14:cfRule>
          <xm:sqref>E106</xm:sqref>
        </x14:conditionalFormatting>
        <x14:conditionalFormatting xmlns:xm="http://schemas.microsoft.com/office/excel/2006/main">
          <x14:cfRule type="expression" priority="231" stopIfTrue="1" id="{BB2BF5C8-CAC1-4C0B-B7C2-6A5E1EC85F43}">
            <xm:f>Report_DCF!$B$4="M USD"</xm:f>
            <x14:dxf>
              <numFmt numFmtId="189" formatCode="#,##0,,_);\(#,##0,,\);&quot; - &quot;;@_)"/>
            </x14:dxf>
          </x14:cfRule>
          <xm:sqref>F106</xm:sqref>
        </x14:conditionalFormatting>
        <x14:conditionalFormatting xmlns:xm="http://schemas.microsoft.com/office/excel/2006/main">
          <x14:cfRule type="expression" priority="230" stopIfTrue="1" id="{4F08E0E3-9628-40D9-915E-C25E47D337AC}">
            <xm:f>Report_DCF!$B$4="M USD"</xm:f>
            <x14:dxf>
              <numFmt numFmtId="189" formatCode="#,##0,,_);\(#,##0,,\);&quot; - &quot;;@_)"/>
            </x14:dxf>
          </x14:cfRule>
          <xm:sqref>G106</xm:sqref>
        </x14:conditionalFormatting>
        <x14:conditionalFormatting xmlns:xm="http://schemas.microsoft.com/office/excel/2006/main">
          <x14:cfRule type="expression" priority="229" stopIfTrue="1" id="{5FBA0E50-3276-45E0-8B45-E79186E9520B}">
            <xm:f>Report_DCF!$B$4="M USD"</xm:f>
            <x14:dxf>
              <numFmt numFmtId="189" formatCode="#,##0,,_);\(#,##0,,\);&quot; - &quot;;@_)"/>
            </x14:dxf>
          </x14:cfRule>
          <xm:sqref>H106</xm:sqref>
        </x14:conditionalFormatting>
        <x14:conditionalFormatting xmlns:xm="http://schemas.microsoft.com/office/excel/2006/main">
          <x14:cfRule type="expression" priority="228" stopIfTrue="1" id="{B88666D0-B7E7-4D4D-8B26-D496C475E065}">
            <xm:f>Report_DCF!$B$4="M USD"</xm:f>
            <x14:dxf>
              <numFmt numFmtId="189" formatCode="#,##0,,_);\(#,##0,,\);&quot; - &quot;;@_)"/>
            </x14:dxf>
          </x14:cfRule>
          <xm:sqref>I106</xm:sqref>
        </x14:conditionalFormatting>
        <x14:conditionalFormatting xmlns:xm="http://schemas.microsoft.com/office/excel/2006/main">
          <x14:cfRule type="expression" priority="227" stopIfTrue="1" id="{A9D6E129-2360-4742-B59A-D6F59853F35B}">
            <xm:f>Report_DCF!$B$4="M USD"</xm:f>
            <x14:dxf>
              <numFmt numFmtId="189" formatCode="#,##0,,_);\(#,##0,,\);&quot; - &quot;;@_)"/>
            </x14:dxf>
          </x14:cfRule>
          <xm:sqref>J106</xm:sqref>
        </x14:conditionalFormatting>
        <x14:conditionalFormatting xmlns:xm="http://schemas.microsoft.com/office/excel/2006/main">
          <x14:cfRule type="expression" priority="226" stopIfTrue="1" id="{C77A72FB-1428-420C-94A1-2248E3AD132E}">
            <xm:f>Report_DCF!$B$4="M USD"</xm:f>
            <x14:dxf>
              <numFmt numFmtId="189" formatCode="#,##0,,_);\(#,##0,,\);&quot; - &quot;;@_)"/>
            </x14:dxf>
          </x14:cfRule>
          <xm:sqref>K106</xm:sqref>
        </x14:conditionalFormatting>
        <x14:conditionalFormatting xmlns:xm="http://schemas.microsoft.com/office/excel/2006/main">
          <x14:cfRule type="expression" priority="225" stopIfTrue="1" id="{F5F82B01-30AF-4CD7-A4E5-0949E15A18DC}">
            <xm:f>Report_DCF!$B$4="M USD"</xm:f>
            <x14:dxf>
              <numFmt numFmtId="189" formatCode="#,##0,,_);\(#,##0,,\);&quot; - &quot;;@_)"/>
            </x14:dxf>
          </x14:cfRule>
          <xm:sqref>L106</xm:sqref>
        </x14:conditionalFormatting>
        <x14:conditionalFormatting xmlns:xm="http://schemas.microsoft.com/office/excel/2006/main">
          <x14:cfRule type="expression" priority="224" stopIfTrue="1" id="{127F5823-EEDA-40D2-9EEB-E27B77B616EE}">
            <xm:f>Report_DCF!$B$4="M USD"</xm:f>
            <x14:dxf>
              <numFmt numFmtId="189" formatCode="#,##0,,_);\(#,##0,,\);&quot; - &quot;;@_)"/>
            </x14:dxf>
          </x14:cfRule>
          <xm:sqref>M106</xm:sqref>
        </x14:conditionalFormatting>
        <x14:conditionalFormatting xmlns:xm="http://schemas.microsoft.com/office/excel/2006/main">
          <x14:cfRule type="expression" priority="223" stopIfTrue="1" id="{1641AF43-382A-4294-AA37-32EA468887CE}">
            <xm:f>Report_DCF!$B$4="M USD"</xm:f>
            <x14:dxf>
              <numFmt numFmtId="189" formatCode="#,##0,,_);\(#,##0,,\);&quot; - &quot;;@_)"/>
            </x14:dxf>
          </x14:cfRule>
          <xm:sqref>A107</xm:sqref>
        </x14:conditionalFormatting>
        <x14:conditionalFormatting xmlns:xm="http://schemas.microsoft.com/office/excel/2006/main">
          <x14:cfRule type="expression" priority="222" stopIfTrue="1" id="{6F03CEC5-BC22-4629-B090-B8D31C1388D5}">
            <xm:f>Report_DCF!$B$4="M USD"</xm:f>
            <x14:dxf>
              <numFmt numFmtId="189" formatCode="#,##0,,_);\(#,##0,,\);&quot; - &quot;;@_)"/>
            </x14:dxf>
          </x14:cfRule>
          <xm:sqref>B107</xm:sqref>
        </x14:conditionalFormatting>
        <x14:conditionalFormatting xmlns:xm="http://schemas.microsoft.com/office/excel/2006/main">
          <x14:cfRule type="expression" priority="221" stopIfTrue="1" id="{8FA45DC1-BDAC-4EE2-B7F8-10B02C5E8719}">
            <xm:f>Report_DCF!$B$4="M USD"</xm:f>
            <x14:dxf>
              <numFmt numFmtId="189" formatCode="#,##0,,_);\(#,##0,,\);&quot; - &quot;;@_)"/>
            </x14:dxf>
          </x14:cfRule>
          <xm:sqref>C107</xm:sqref>
        </x14:conditionalFormatting>
        <x14:conditionalFormatting xmlns:xm="http://schemas.microsoft.com/office/excel/2006/main">
          <x14:cfRule type="expression" priority="220" stopIfTrue="1" id="{7AEA830D-35E0-4C72-8510-3CF1DD1E6D94}">
            <xm:f>Report_DCF!$B$4="M USD"</xm:f>
            <x14:dxf>
              <numFmt numFmtId="189" formatCode="#,##0,,_);\(#,##0,,\);&quot; - &quot;;@_)"/>
            </x14:dxf>
          </x14:cfRule>
          <xm:sqref>D107</xm:sqref>
        </x14:conditionalFormatting>
        <x14:conditionalFormatting xmlns:xm="http://schemas.microsoft.com/office/excel/2006/main">
          <x14:cfRule type="expression" priority="219" stopIfTrue="1" id="{9DC32C81-42B6-4278-9915-9A539D9F5598}">
            <xm:f>Report_DCF!$B$4="M USD"</xm:f>
            <x14:dxf>
              <numFmt numFmtId="189" formatCode="#,##0,,_);\(#,##0,,\);&quot; - &quot;;@_)"/>
            </x14:dxf>
          </x14:cfRule>
          <xm:sqref>E107</xm:sqref>
        </x14:conditionalFormatting>
        <x14:conditionalFormatting xmlns:xm="http://schemas.microsoft.com/office/excel/2006/main">
          <x14:cfRule type="expression" priority="218" stopIfTrue="1" id="{7FBCAE8E-0EE4-4566-A687-960637A02104}">
            <xm:f>Report_DCF!$B$4="M USD"</xm:f>
            <x14:dxf>
              <numFmt numFmtId="189" formatCode="#,##0,,_);\(#,##0,,\);&quot; - &quot;;@_)"/>
            </x14:dxf>
          </x14:cfRule>
          <xm:sqref>F107</xm:sqref>
        </x14:conditionalFormatting>
        <x14:conditionalFormatting xmlns:xm="http://schemas.microsoft.com/office/excel/2006/main">
          <x14:cfRule type="expression" priority="217" stopIfTrue="1" id="{E3642F7F-982C-4E46-8D12-84BF92BEC340}">
            <xm:f>Report_DCF!$B$4="M USD"</xm:f>
            <x14:dxf>
              <numFmt numFmtId="189" formatCode="#,##0,,_);\(#,##0,,\);&quot; - &quot;;@_)"/>
            </x14:dxf>
          </x14:cfRule>
          <xm:sqref>G107</xm:sqref>
        </x14:conditionalFormatting>
        <x14:conditionalFormatting xmlns:xm="http://schemas.microsoft.com/office/excel/2006/main">
          <x14:cfRule type="expression" priority="216" stopIfTrue="1" id="{3276495F-A07C-46A1-9831-397C7DB38814}">
            <xm:f>Report_DCF!$B$4="M USD"</xm:f>
            <x14:dxf>
              <numFmt numFmtId="189" formatCode="#,##0,,_);\(#,##0,,\);&quot; - &quot;;@_)"/>
            </x14:dxf>
          </x14:cfRule>
          <xm:sqref>H107</xm:sqref>
        </x14:conditionalFormatting>
        <x14:conditionalFormatting xmlns:xm="http://schemas.microsoft.com/office/excel/2006/main">
          <x14:cfRule type="expression" priority="215" stopIfTrue="1" id="{853112DB-C35D-4A72-B6E8-B2835057E297}">
            <xm:f>Report_DCF!$B$4="M USD"</xm:f>
            <x14:dxf>
              <numFmt numFmtId="189" formatCode="#,##0,,_);\(#,##0,,\);&quot; - &quot;;@_)"/>
            </x14:dxf>
          </x14:cfRule>
          <xm:sqref>I107</xm:sqref>
        </x14:conditionalFormatting>
        <x14:conditionalFormatting xmlns:xm="http://schemas.microsoft.com/office/excel/2006/main">
          <x14:cfRule type="expression" priority="214" stopIfTrue="1" id="{64C7CE4A-D8B8-4FCA-B3F5-CC2DD7C549BA}">
            <xm:f>Report_DCF!$B$4="M USD"</xm:f>
            <x14:dxf>
              <numFmt numFmtId="189" formatCode="#,##0,,_);\(#,##0,,\);&quot; - &quot;;@_)"/>
            </x14:dxf>
          </x14:cfRule>
          <xm:sqref>J107</xm:sqref>
        </x14:conditionalFormatting>
        <x14:conditionalFormatting xmlns:xm="http://schemas.microsoft.com/office/excel/2006/main">
          <x14:cfRule type="expression" priority="213" stopIfTrue="1" id="{40CCE0CB-792E-452C-BE44-36B1F48CD97E}">
            <xm:f>Report_DCF!$B$4="M USD"</xm:f>
            <x14:dxf>
              <numFmt numFmtId="189" formatCode="#,##0,,_);\(#,##0,,\);&quot; - &quot;;@_)"/>
            </x14:dxf>
          </x14:cfRule>
          <xm:sqref>K107</xm:sqref>
        </x14:conditionalFormatting>
        <x14:conditionalFormatting xmlns:xm="http://schemas.microsoft.com/office/excel/2006/main">
          <x14:cfRule type="expression" priority="212" stopIfTrue="1" id="{1BC35C9B-84A3-4333-80FB-19D0434A1097}">
            <xm:f>Report_DCF!$B$4="M USD"</xm:f>
            <x14:dxf>
              <numFmt numFmtId="189" formatCode="#,##0,,_);\(#,##0,,\);&quot; - &quot;;@_)"/>
            </x14:dxf>
          </x14:cfRule>
          <xm:sqref>L107</xm:sqref>
        </x14:conditionalFormatting>
        <x14:conditionalFormatting xmlns:xm="http://schemas.microsoft.com/office/excel/2006/main">
          <x14:cfRule type="expression" priority="211" stopIfTrue="1" id="{56BABDA7-49EA-4D9D-AC71-ACB5E99AFA29}">
            <xm:f>Report_DCF!$B$4="M USD"</xm:f>
            <x14:dxf>
              <numFmt numFmtId="189" formatCode="#,##0,,_);\(#,##0,,\);&quot; - &quot;;@_)"/>
            </x14:dxf>
          </x14:cfRule>
          <xm:sqref>M107</xm:sqref>
        </x14:conditionalFormatting>
        <x14:conditionalFormatting xmlns:xm="http://schemas.microsoft.com/office/excel/2006/main">
          <x14:cfRule type="expression" priority="210" stopIfTrue="1" id="{83661B2C-AB08-41D5-837A-460D3CA0ADDD}">
            <xm:f>Report_DCF!$B$4="M USD"</xm:f>
            <x14:dxf>
              <numFmt numFmtId="189" formatCode="#,##0,,_);\(#,##0,,\);&quot; - &quot;;@_)"/>
            </x14:dxf>
          </x14:cfRule>
          <xm:sqref>A108</xm:sqref>
        </x14:conditionalFormatting>
        <x14:conditionalFormatting xmlns:xm="http://schemas.microsoft.com/office/excel/2006/main">
          <x14:cfRule type="expression" priority="209" stopIfTrue="1" id="{352619A5-A9AE-4259-AB81-CEEDB288AAC8}">
            <xm:f>Report_DCF!$B$4="M USD"</xm:f>
            <x14:dxf>
              <numFmt numFmtId="189" formatCode="#,##0,,_);\(#,##0,,\);&quot; - &quot;;@_)"/>
            </x14:dxf>
          </x14:cfRule>
          <xm:sqref>B108</xm:sqref>
        </x14:conditionalFormatting>
        <x14:conditionalFormatting xmlns:xm="http://schemas.microsoft.com/office/excel/2006/main">
          <x14:cfRule type="expression" priority="208" stopIfTrue="1" id="{3A5193D9-683F-4F71-83E1-8A10BAA46437}">
            <xm:f>Report_DCF!$B$4="M USD"</xm:f>
            <x14:dxf>
              <numFmt numFmtId="189" formatCode="#,##0,,_);\(#,##0,,\);&quot; - &quot;;@_)"/>
            </x14:dxf>
          </x14:cfRule>
          <xm:sqref>C108</xm:sqref>
        </x14:conditionalFormatting>
        <x14:conditionalFormatting xmlns:xm="http://schemas.microsoft.com/office/excel/2006/main">
          <x14:cfRule type="expression" priority="207" stopIfTrue="1" id="{E7307D9C-038A-4048-8346-50629B322906}">
            <xm:f>Report_DCF!$B$4="M USD"</xm:f>
            <x14:dxf>
              <numFmt numFmtId="189" formatCode="#,##0,,_);\(#,##0,,\);&quot; - &quot;;@_)"/>
            </x14:dxf>
          </x14:cfRule>
          <xm:sqref>D108</xm:sqref>
        </x14:conditionalFormatting>
        <x14:conditionalFormatting xmlns:xm="http://schemas.microsoft.com/office/excel/2006/main">
          <x14:cfRule type="expression" priority="206" stopIfTrue="1" id="{14C0FC72-9E98-40FD-8DCD-95752C7D232B}">
            <xm:f>Report_DCF!$B$4="M USD"</xm:f>
            <x14:dxf>
              <numFmt numFmtId="189" formatCode="#,##0,,_);\(#,##0,,\);&quot; - &quot;;@_)"/>
            </x14:dxf>
          </x14:cfRule>
          <xm:sqref>E108</xm:sqref>
        </x14:conditionalFormatting>
        <x14:conditionalFormatting xmlns:xm="http://schemas.microsoft.com/office/excel/2006/main">
          <x14:cfRule type="expression" priority="205" stopIfTrue="1" id="{2D0B4984-7CCF-4417-98B6-340331E6209C}">
            <xm:f>Report_DCF!$B$4="M USD"</xm:f>
            <x14:dxf>
              <numFmt numFmtId="189" formatCode="#,##0,,_);\(#,##0,,\);&quot; - &quot;;@_)"/>
            </x14:dxf>
          </x14:cfRule>
          <xm:sqref>F108</xm:sqref>
        </x14:conditionalFormatting>
        <x14:conditionalFormatting xmlns:xm="http://schemas.microsoft.com/office/excel/2006/main">
          <x14:cfRule type="expression" priority="204" stopIfTrue="1" id="{326BC9EC-ED12-4304-9308-D5C3AA0628ED}">
            <xm:f>Report_DCF!$B$4="M USD"</xm:f>
            <x14:dxf>
              <numFmt numFmtId="189" formatCode="#,##0,,_);\(#,##0,,\);&quot; - &quot;;@_)"/>
            </x14:dxf>
          </x14:cfRule>
          <xm:sqref>G108</xm:sqref>
        </x14:conditionalFormatting>
        <x14:conditionalFormatting xmlns:xm="http://schemas.microsoft.com/office/excel/2006/main">
          <x14:cfRule type="expression" priority="203" stopIfTrue="1" id="{CBE5CA7D-9508-4C5F-8BA8-0C6903BC8738}">
            <xm:f>Report_DCF!$B$4="M USD"</xm:f>
            <x14:dxf>
              <numFmt numFmtId="189" formatCode="#,##0,,_);\(#,##0,,\);&quot; - &quot;;@_)"/>
            </x14:dxf>
          </x14:cfRule>
          <xm:sqref>H108</xm:sqref>
        </x14:conditionalFormatting>
        <x14:conditionalFormatting xmlns:xm="http://schemas.microsoft.com/office/excel/2006/main">
          <x14:cfRule type="expression" priority="202" stopIfTrue="1" id="{CBC6D87F-D222-4F60-A47D-6A7C5287E4BC}">
            <xm:f>Report_DCF!$B$4="M USD"</xm:f>
            <x14:dxf>
              <numFmt numFmtId="189" formatCode="#,##0,,_);\(#,##0,,\);&quot; - &quot;;@_)"/>
            </x14:dxf>
          </x14:cfRule>
          <xm:sqref>I108</xm:sqref>
        </x14:conditionalFormatting>
        <x14:conditionalFormatting xmlns:xm="http://schemas.microsoft.com/office/excel/2006/main">
          <x14:cfRule type="expression" priority="201" stopIfTrue="1" id="{F91775FE-3E5D-4333-8302-A74B839F5C4C}">
            <xm:f>Report_DCF!$B$4="M USD"</xm:f>
            <x14:dxf>
              <numFmt numFmtId="189" formatCode="#,##0,,_);\(#,##0,,\);&quot; - &quot;;@_)"/>
            </x14:dxf>
          </x14:cfRule>
          <xm:sqref>J108</xm:sqref>
        </x14:conditionalFormatting>
        <x14:conditionalFormatting xmlns:xm="http://schemas.microsoft.com/office/excel/2006/main">
          <x14:cfRule type="expression" priority="200" stopIfTrue="1" id="{9DFD4369-A463-4179-92D7-14CBCA608E79}">
            <xm:f>Report_DCF!$B$4="M USD"</xm:f>
            <x14:dxf>
              <numFmt numFmtId="189" formatCode="#,##0,,_);\(#,##0,,\);&quot; - &quot;;@_)"/>
            </x14:dxf>
          </x14:cfRule>
          <xm:sqref>K108</xm:sqref>
        </x14:conditionalFormatting>
        <x14:conditionalFormatting xmlns:xm="http://schemas.microsoft.com/office/excel/2006/main">
          <x14:cfRule type="expression" priority="199" stopIfTrue="1" id="{7D382B97-FB9F-48FD-9BF4-A8345D5B5F20}">
            <xm:f>Report_DCF!$B$4="M USD"</xm:f>
            <x14:dxf>
              <numFmt numFmtId="189" formatCode="#,##0,,_);\(#,##0,,\);&quot; - &quot;;@_)"/>
            </x14:dxf>
          </x14:cfRule>
          <xm:sqref>L108</xm:sqref>
        </x14:conditionalFormatting>
        <x14:conditionalFormatting xmlns:xm="http://schemas.microsoft.com/office/excel/2006/main">
          <x14:cfRule type="expression" priority="198" stopIfTrue="1" id="{0B916864-2BC8-498F-9C75-C7E99EEB12AD}">
            <xm:f>Report_DCF!$B$4="M USD"</xm:f>
            <x14:dxf>
              <numFmt numFmtId="189" formatCode="#,##0,,_);\(#,##0,,\);&quot; - &quot;;@_)"/>
            </x14:dxf>
          </x14:cfRule>
          <xm:sqref>M108</xm:sqref>
        </x14:conditionalFormatting>
        <x14:conditionalFormatting xmlns:xm="http://schemas.microsoft.com/office/excel/2006/main">
          <x14:cfRule type="expression" priority="197" stopIfTrue="1" id="{B817C4B5-F8BA-412F-AC52-11A203D3D724}">
            <xm:f>Report_DCF!$B$4="M USD"</xm:f>
            <x14:dxf>
              <numFmt numFmtId="189" formatCode="#,##0,,_);\(#,##0,,\);&quot; - &quot;;@_)"/>
            </x14:dxf>
          </x14:cfRule>
          <xm:sqref>A109</xm:sqref>
        </x14:conditionalFormatting>
        <x14:conditionalFormatting xmlns:xm="http://schemas.microsoft.com/office/excel/2006/main">
          <x14:cfRule type="expression" priority="196" stopIfTrue="1" id="{8C3E963C-5553-4F65-8CD4-CE4FF10C62AC}">
            <xm:f>Report_DCF!$B$4="M USD"</xm:f>
            <x14:dxf>
              <numFmt numFmtId="189" formatCode="#,##0,,_);\(#,##0,,\);&quot; - &quot;;@_)"/>
            </x14:dxf>
          </x14:cfRule>
          <xm:sqref>B109</xm:sqref>
        </x14:conditionalFormatting>
        <x14:conditionalFormatting xmlns:xm="http://schemas.microsoft.com/office/excel/2006/main">
          <x14:cfRule type="expression" priority="195" stopIfTrue="1" id="{B094E0CF-D7BA-45E5-A2EF-1CBB79E4FFFC}">
            <xm:f>Report_DCF!$B$4="M USD"</xm:f>
            <x14:dxf>
              <numFmt numFmtId="189" formatCode="#,##0,,_);\(#,##0,,\);&quot; - &quot;;@_)"/>
            </x14:dxf>
          </x14:cfRule>
          <xm:sqref>C109</xm:sqref>
        </x14:conditionalFormatting>
        <x14:conditionalFormatting xmlns:xm="http://schemas.microsoft.com/office/excel/2006/main">
          <x14:cfRule type="expression" priority="194" stopIfTrue="1" id="{21078FD8-514E-4D71-96FF-4EBB59F4FA3F}">
            <xm:f>Report_DCF!$B$4="M USD"</xm:f>
            <x14:dxf>
              <numFmt numFmtId="189" formatCode="#,##0,,_);\(#,##0,,\);&quot; - &quot;;@_)"/>
            </x14:dxf>
          </x14:cfRule>
          <xm:sqref>D109</xm:sqref>
        </x14:conditionalFormatting>
        <x14:conditionalFormatting xmlns:xm="http://schemas.microsoft.com/office/excel/2006/main">
          <x14:cfRule type="expression" priority="193" stopIfTrue="1" id="{FAA6A37A-4991-4BC5-8BEC-13D485B5E7FD}">
            <xm:f>Report_DCF!$B$4="M USD"</xm:f>
            <x14:dxf>
              <numFmt numFmtId="189" formatCode="#,##0,,_);\(#,##0,,\);&quot; - &quot;;@_)"/>
            </x14:dxf>
          </x14:cfRule>
          <xm:sqref>E109</xm:sqref>
        </x14:conditionalFormatting>
        <x14:conditionalFormatting xmlns:xm="http://schemas.microsoft.com/office/excel/2006/main">
          <x14:cfRule type="expression" priority="192" stopIfTrue="1" id="{7BFAC04A-4976-403D-A1A1-51F404081F6E}">
            <xm:f>Report_DCF!$B$4="M USD"</xm:f>
            <x14:dxf>
              <numFmt numFmtId="189" formatCode="#,##0,,_);\(#,##0,,\);&quot; - &quot;;@_)"/>
            </x14:dxf>
          </x14:cfRule>
          <xm:sqref>F109</xm:sqref>
        </x14:conditionalFormatting>
        <x14:conditionalFormatting xmlns:xm="http://schemas.microsoft.com/office/excel/2006/main">
          <x14:cfRule type="expression" priority="191" stopIfTrue="1" id="{E8DB4F8A-3466-41D6-8F20-B6B338FF9972}">
            <xm:f>Report_DCF!$B$4="M USD"</xm:f>
            <x14:dxf>
              <numFmt numFmtId="189" formatCode="#,##0,,_);\(#,##0,,\);&quot; - &quot;;@_)"/>
            </x14:dxf>
          </x14:cfRule>
          <xm:sqref>G109</xm:sqref>
        </x14:conditionalFormatting>
        <x14:conditionalFormatting xmlns:xm="http://schemas.microsoft.com/office/excel/2006/main">
          <x14:cfRule type="expression" priority="190" stopIfTrue="1" id="{756AAE7F-F189-41C6-AB67-429EC4CE12FF}">
            <xm:f>Report_DCF!$B$4="M USD"</xm:f>
            <x14:dxf>
              <numFmt numFmtId="189" formatCode="#,##0,,_);\(#,##0,,\);&quot; - &quot;;@_)"/>
            </x14:dxf>
          </x14:cfRule>
          <xm:sqref>H109</xm:sqref>
        </x14:conditionalFormatting>
        <x14:conditionalFormatting xmlns:xm="http://schemas.microsoft.com/office/excel/2006/main">
          <x14:cfRule type="expression" priority="189" stopIfTrue="1" id="{57B18C58-C340-4DA7-B27E-BB1E6600675C}">
            <xm:f>Report_DCF!$B$4="M USD"</xm:f>
            <x14:dxf>
              <numFmt numFmtId="189" formatCode="#,##0,,_);\(#,##0,,\);&quot; - &quot;;@_)"/>
            </x14:dxf>
          </x14:cfRule>
          <xm:sqref>I109</xm:sqref>
        </x14:conditionalFormatting>
        <x14:conditionalFormatting xmlns:xm="http://schemas.microsoft.com/office/excel/2006/main">
          <x14:cfRule type="expression" priority="188" stopIfTrue="1" id="{1AB4830F-A330-4CB0-9C88-CF05502CCBEB}">
            <xm:f>Report_DCF!$B$4="M USD"</xm:f>
            <x14:dxf>
              <numFmt numFmtId="189" formatCode="#,##0,,_);\(#,##0,,\);&quot; - &quot;;@_)"/>
            </x14:dxf>
          </x14:cfRule>
          <xm:sqref>J109</xm:sqref>
        </x14:conditionalFormatting>
        <x14:conditionalFormatting xmlns:xm="http://schemas.microsoft.com/office/excel/2006/main">
          <x14:cfRule type="expression" priority="187" stopIfTrue="1" id="{56554736-FEEA-4E6C-B28F-818DCA975B57}">
            <xm:f>Report_DCF!$B$4="M USD"</xm:f>
            <x14:dxf>
              <numFmt numFmtId="189" formatCode="#,##0,,_);\(#,##0,,\);&quot; - &quot;;@_)"/>
            </x14:dxf>
          </x14:cfRule>
          <xm:sqref>K109</xm:sqref>
        </x14:conditionalFormatting>
        <x14:conditionalFormatting xmlns:xm="http://schemas.microsoft.com/office/excel/2006/main">
          <x14:cfRule type="expression" priority="186" stopIfTrue="1" id="{E1D9585B-2768-4CCD-9D05-F2BB757DA50C}">
            <xm:f>Report_DCF!$B$4="M USD"</xm:f>
            <x14:dxf>
              <numFmt numFmtId="189" formatCode="#,##0,,_);\(#,##0,,\);&quot; - &quot;;@_)"/>
            </x14:dxf>
          </x14:cfRule>
          <xm:sqref>L109</xm:sqref>
        </x14:conditionalFormatting>
        <x14:conditionalFormatting xmlns:xm="http://schemas.microsoft.com/office/excel/2006/main">
          <x14:cfRule type="expression" priority="185" stopIfTrue="1" id="{A67D5B8F-A89A-4217-A036-CBA5BD3CC3EB}">
            <xm:f>Report_DCF!$B$4="M USD"</xm:f>
            <x14:dxf>
              <numFmt numFmtId="189" formatCode="#,##0,,_);\(#,##0,,\);&quot; - &quot;;@_)"/>
            </x14:dxf>
          </x14:cfRule>
          <xm:sqref>M109</xm:sqref>
        </x14:conditionalFormatting>
        <x14:conditionalFormatting xmlns:xm="http://schemas.microsoft.com/office/excel/2006/main">
          <x14:cfRule type="expression" priority="184" stopIfTrue="1" id="{DC231457-0299-43C8-93A4-4D3AA6685C49}">
            <xm:f>Report_DCF!$B$4="M USD"</xm:f>
            <x14:dxf>
              <numFmt numFmtId="189" formatCode="#,##0,,_);\(#,##0,,\);&quot; - &quot;;@_)"/>
            </x14:dxf>
          </x14:cfRule>
          <xm:sqref>A110</xm:sqref>
        </x14:conditionalFormatting>
        <x14:conditionalFormatting xmlns:xm="http://schemas.microsoft.com/office/excel/2006/main">
          <x14:cfRule type="expression" priority="183" stopIfTrue="1" id="{F7F1F972-93A2-48E3-9B60-F90BC2E2F3AE}">
            <xm:f>Report_DCF!$B$4="M USD"</xm:f>
            <x14:dxf>
              <numFmt numFmtId="189" formatCode="#,##0,,_);\(#,##0,,\);&quot; - &quot;;@_)"/>
            </x14:dxf>
          </x14:cfRule>
          <xm:sqref>B110</xm:sqref>
        </x14:conditionalFormatting>
        <x14:conditionalFormatting xmlns:xm="http://schemas.microsoft.com/office/excel/2006/main">
          <x14:cfRule type="expression" priority="182" stopIfTrue="1" id="{A56413E6-D061-47B5-8E91-1F7DC809C52D}">
            <xm:f>Report_DCF!$B$4="M USD"</xm:f>
            <x14:dxf>
              <numFmt numFmtId="189" formatCode="#,##0,,_);\(#,##0,,\);&quot; - &quot;;@_)"/>
            </x14:dxf>
          </x14:cfRule>
          <xm:sqref>C110</xm:sqref>
        </x14:conditionalFormatting>
        <x14:conditionalFormatting xmlns:xm="http://schemas.microsoft.com/office/excel/2006/main">
          <x14:cfRule type="expression" priority="181" stopIfTrue="1" id="{A5B4D6C1-BA30-4858-BF70-3DB1F2B08A11}">
            <xm:f>Report_DCF!$B$4="M USD"</xm:f>
            <x14:dxf>
              <numFmt numFmtId="189" formatCode="#,##0,,_);\(#,##0,,\);&quot; - &quot;;@_)"/>
            </x14:dxf>
          </x14:cfRule>
          <xm:sqref>D110</xm:sqref>
        </x14:conditionalFormatting>
        <x14:conditionalFormatting xmlns:xm="http://schemas.microsoft.com/office/excel/2006/main">
          <x14:cfRule type="expression" priority="180" stopIfTrue="1" id="{D9D22D43-307E-426C-853E-4D7634C97EDB}">
            <xm:f>Report_DCF!$B$4="M USD"</xm:f>
            <x14:dxf>
              <numFmt numFmtId="189" formatCode="#,##0,,_);\(#,##0,,\);&quot; - &quot;;@_)"/>
            </x14:dxf>
          </x14:cfRule>
          <xm:sqref>E110</xm:sqref>
        </x14:conditionalFormatting>
        <x14:conditionalFormatting xmlns:xm="http://schemas.microsoft.com/office/excel/2006/main">
          <x14:cfRule type="expression" priority="179" stopIfTrue="1" id="{6E571593-95BE-41D6-8E5C-1423FA53B7CB}">
            <xm:f>Report_DCF!$B$4="M USD"</xm:f>
            <x14:dxf>
              <numFmt numFmtId="189" formatCode="#,##0,,_);\(#,##0,,\);&quot; - &quot;;@_)"/>
            </x14:dxf>
          </x14:cfRule>
          <xm:sqref>F110</xm:sqref>
        </x14:conditionalFormatting>
        <x14:conditionalFormatting xmlns:xm="http://schemas.microsoft.com/office/excel/2006/main">
          <x14:cfRule type="expression" priority="178" stopIfTrue="1" id="{9EB64AC5-66D0-4578-B628-EFA65D1EE88A}">
            <xm:f>Report_DCF!$B$4="M USD"</xm:f>
            <x14:dxf>
              <numFmt numFmtId="189" formatCode="#,##0,,_);\(#,##0,,\);&quot; - &quot;;@_)"/>
            </x14:dxf>
          </x14:cfRule>
          <xm:sqref>G110</xm:sqref>
        </x14:conditionalFormatting>
        <x14:conditionalFormatting xmlns:xm="http://schemas.microsoft.com/office/excel/2006/main">
          <x14:cfRule type="expression" priority="177" stopIfTrue="1" id="{441C5B8D-0A92-440A-8CC1-16E6369D23F9}">
            <xm:f>Report_DCF!$B$4="M USD"</xm:f>
            <x14:dxf>
              <numFmt numFmtId="189" formatCode="#,##0,,_);\(#,##0,,\);&quot; - &quot;;@_)"/>
            </x14:dxf>
          </x14:cfRule>
          <xm:sqref>H110</xm:sqref>
        </x14:conditionalFormatting>
        <x14:conditionalFormatting xmlns:xm="http://schemas.microsoft.com/office/excel/2006/main">
          <x14:cfRule type="expression" priority="176" stopIfTrue="1" id="{BFB2150B-0633-418D-94BF-D8CAF97A0ED3}">
            <xm:f>Report_DCF!$B$4="M USD"</xm:f>
            <x14:dxf>
              <numFmt numFmtId="189" formatCode="#,##0,,_);\(#,##0,,\);&quot; - &quot;;@_)"/>
            </x14:dxf>
          </x14:cfRule>
          <xm:sqref>I110</xm:sqref>
        </x14:conditionalFormatting>
        <x14:conditionalFormatting xmlns:xm="http://schemas.microsoft.com/office/excel/2006/main">
          <x14:cfRule type="expression" priority="175" stopIfTrue="1" id="{56D8BDB4-E3FA-47EA-8C98-3BF0A0836419}">
            <xm:f>Report_DCF!$B$4="M USD"</xm:f>
            <x14:dxf>
              <numFmt numFmtId="189" formatCode="#,##0,,_);\(#,##0,,\);&quot; - &quot;;@_)"/>
            </x14:dxf>
          </x14:cfRule>
          <xm:sqref>J110</xm:sqref>
        </x14:conditionalFormatting>
        <x14:conditionalFormatting xmlns:xm="http://schemas.microsoft.com/office/excel/2006/main">
          <x14:cfRule type="expression" priority="174" stopIfTrue="1" id="{9402420E-D70C-44FA-8CF9-7B4558CDD260}">
            <xm:f>Report_DCF!$B$4="M USD"</xm:f>
            <x14:dxf>
              <numFmt numFmtId="189" formatCode="#,##0,,_);\(#,##0,,\);&quot; - &quot;;@_)"/>
            </x14:dxf>
          </x14:cfRule>
          <xm:sqref>K110</xm:sqref>
        </x14:conditionalFormatting>
        <x14:conditionalFormatting xmlns:xm="http://schemas.microsoft.com/office/excel/2006/main">
          <x14:cfRule type="expression" priority="173" stopIfTrue="1" id="{7781D420-2F98-4C5F-882C-DE2DE7079515}">
            <xm:f>Report_DCF!$B$4="M USD"</xm:f>
            <x14:dxf>
              <numFmt numFmtId="189" formatCode="#,##0,,_);\(#,##0,,\);&quot; - &quot;;@_)"/>
            </x14:dxf>
          </x14:cfRule>
          <xm:sqref>L110</xm:sqref>
        </x14:conditionalFormatting>
        <x14:conditionalFormatting xmlns:xm="http://schemas.microsoft.com/office/excel/2006/main">
          <x14:cfRule type="expression" priority="172" stopIfTrue="1" id="{A8F01A1D-2254-4043-B1C4-C53D4A2D3780}">
            <xm:f>Report_DCF!$B$4="M USD"</xm:f>
            <x14:dxf>
              <numFmt numFmtId="189" formatCode="#,##0,,_);\(#,##0,,\);&quot; - &quot;;@_)"/>
            </x14:dxf>
          </x14:cfRule>
          <xm:sqref>M110</xm:sqref>
        </x14:conditionalFormatting>
        <x14:conditionalFormatting xmlns:xm="http://schemas.microsoft.com/office/excel/2006/main">
          <x14:cfRule type="expression" priority="171" stopIfTrue="1" id="{414C6698-A1EE-4517-943B-C9C1E36BD525}">
            <xm:f>Report_DCF!$B$4="M USD"</xm:f>
            <x14:dxf>
              <numFmt numFmtId="189" formatCode="#,##0,,_);\(#,##0,,\);&quot; - &quot;;@_)"/>
            </x14:dxf>
          </x14:cfRule>
          <xm:sqref>A116</xm:sqref>
        </x14:conditionalFormatting>
        <x14:conditionalFormatting xmlns:xm="http://schemas.microsoft.com/office/excel/2006/main">
          <x14:cfRule type="expression" priority="170" stopIfTrue="1" id="{D9CADB3C-5685-453B-9647-A3EE487CAFE9}">
            <xm:f>Report_DCF!$B$4="M USD"</xm:f>
            <x14:dxf>
              <numFmt numFmtId="189" formatCode="#,##0,,_);\(#,##0,,\);&quot; - &quot;;@_)"/>
            </x14:dxf>
          </x14:cfRule>
          <xm:sqref>B116</xm:sqref>
        </x14:conditionalFormatting>
        <x14:conditionalFormatting xmlns:xm="http://schemas.microsoft.com/office/excel/2006/main">
          <x14:cfRule type="expression" priority="169" stopIfTrue="1" id="{854BCEAE-72FE-42D5-BBFA-E72DFC455553}">
            <xm:f>Report_DCF!$B$4="M USD"</xm:f>
            <x14:dxf>
              <numFmt numFmtId="189" formatCode="#,##0,,_);\(#,##0,,\);&quot; - &quot;;@_)"/>
            </x14:dxf>
          </x14:cfRule>
          <xm:sqref>C116</xm:sqref>
        </x14:conditionalFormatting>
        <x14:conditionalFormatting xmlns:xm="http://schemas.microsoft.com/office/excel/2006/main">
          <x14:cfRule type="expression" priority="168" stopIfTrue="1" id="{7A309867-741E-44D6-BA5F-3331D2DA4B0F}">
            <xm:f>Report_DCF!$B$4="M USD"</xm:f>
            <x14:dxf>
              <numFmt numFmtId="189" formatCode="#,##0,,_);\(#,##0,,\);&quot; - &quot;;@_)"/>
            </x14:dxf>
          </x14:cfRule>
          <xm:sqref>D116</xm:sqref>
        </x14:conditionalFormatting>
        <x14:conditionalFormatting xmlns:xm="http://schemas.microsoft.com/office/excel/2006/main">
          <x14:cfRule type="expression" priority="167" stopIfTrue="1" id="{CCC86C86-F3C2-4D63-A87A-E359B414E30B}">
            <xm:f>Report_DCF!$B$4="M USD"</xm:f>
            <x14:dxf>
              <numFmt numFmtId="189" formatCode="#,##0,,_);\(#,##0,,\);&quot; - &quot;;@_)"/>
            </x14:dxf>
          </x14:cfRule>
          <xm:sqref>E116</xm:sqref>
        </x14:conditionalFormatting>
        <x14:conditionalFormatting xmlns:xm="http://schemas.microsoft.com/office/excel/2006/main">
          <x14:cfRule type="expression" priority="166" stopIfTrue="1" id="{297EDB00-803C-40B2-9F79-8EC655BB8050}">
            <xm:f>Report_DCF!$B$4="M USD"</xm:f>
            <x14:dxf>
              <numFmt numFmtId="189" formatCode="#,##0,,_);\(#,##0,,\);&quot; - &quot;;@_)"/>
            </x14:dxf>
          </x14:cfRule>
          <xm:sqref>F116</xm:sqref>
        </x14:conditionalFormatting>
        <x14:conditionalFormatting xmlns:xm="http://schemas.microsoft.com/office/excel/2006/main">
          <x14:cfRule type="expression" priority="165" stopIfTrue="1" id="{C73788E8-8436-4D89-9AD1-2B90793C79CA}">
            <xm:f>Report_DCF!$B$4="M USD"</xm:f>
            <x14:dxf>
              <numFmt numFmtId="189" formatCode="#,##0,,_);\(#,##0,,\);&quot; - &quot;;@_)"/>
            </x14:dxf>
          </x14:cfRule>
          <xm:sqref>G116</xm:sqref>
        </x14:conditionalFormatting>
        <x14:conditionalFormatting xmlns:xm="http://schemas.microsoft.com/office/excel/2006/main">
          <x14:cfRule type="expression" priority="164" stopIfTrue="1" id="{C5100B47-58C7-4DBA-A376-B6F23EFBBE27}">
            <xm:f>Report_DCF!$B$4="M USD"</xm:f>
            <x14:dxf>
              <numFmt numFmtId="189" formatCode="#,##0,,_);\(#,##0,,\);&quot; - &quot;;@_)"/>
            </x14:dxf>
          </x14:cfRule>
          <xm:sqref>H116</xm:sqref>
        </x14:conditionalFormatting>
        <x14:conditionalFormatting xmlns:xm="http://schemas.microsoft.com/office/excel/2006/main">
          <x14:cfRule type="expression" priority="163" stopIfTrue="1" id="{52005574-C8C4-4E49-BEE4-E0F3D8B5E561}">
            <xm:f>Report_DCF!$B$4="M USD"</xm:f>
            <x14:dxf>
              <numFmt numFmtId="189" formatCode="#,##0,,_);\(#,##0,,\);&quot; - &quot;;@_)"/>
            </x14:dxf>
          </x14:cfRule>
          <xm:sqref>I116</xm:sqref>
        </x14:conditionalFormatting>
        <x14:conditionalFormatting xmlns:xm="http://schemas.microsoft.com/office/excel/2006/main">
          <x14:cfRule type="expression" priority="162" stopIfTrue="1" id="{51226DD5-B846-4C23-BF52-98709A9418D6}">
            <xm:f>Report_DCF!$B$4="M USD"</xm:f>
            <x14:dxf>
              <numFmt numFmtId="189" formatCode="#,##0,,_);\(#,##0,,\);&quot; - &quot;;@_)"/>
            </x14:dxf>
          </x14:cfRule>
          <xm:sqref>J116</xm:sqref>
        </x14:conditionalFormatting>
        <x14:conditionalFormatting xmlns:xm="http://schemas.microsoft.com/office/excel/2006/main">
          <x14:cfRule type="expression" priority="161" stopIfTrue="1" id="{099A8E02-A7A5-4F8B-A51A-3173136DEA21}">
            <xm:f>Report_DCF!$B$4="M USD"</xm:f>
            <x14:dxf>
              <numFmt numFmtId="189" formatCode="#,##0,,_);\(#,##0,,\);&quot; - &quot;;@_)"/>
            </x14:dxf>
          </x14:cfRule>
          <xm:sqref>K116</xm:sqref>
        </x14:conditionalFormatting>
        <x14:conditionalFormatting xmlns:xm="http://schemas.microsoft.com/office/excel/2006/main">
          <x14:cfRule type="expression" priority="160" stopIfTrue="1" id="{E5F7DD3C-936A-4F9A-84DD-B12A19D78549}">
            <xm:f>Report_DCF!$B$4="M USD"</xm:f>
            <x14:dxf>
              <numFmt numFmtId="189" formatCode="#,##0,,_);\(#,##0,,\);&quot; - &quot;;@_)"/>
            </x14:dxf>
          </x14:cfRule>
          <xm:sqref>L116</xm:sqref>
        </x14:conditionalFormatting>
        <x14:conditionalFormatting xmlns:xm="http://schemas.microsoft.com/office/excel/2006/main">
          <x14:cfRule type="expression" priority="159" stopIfTrue="1" id="{6D7D61B6-A04F-4F7E-9EB1-15AC94C21715}">
            <xm:f>Report_DCF!$B$4="M USD"</xm:f>
            <x14:dxf>
              <numFmt numFmtId="189" formatCode="#,##0,,_);\(#,##0,,\);&quot; - &quot;;@_)"/>
            </x14:dxf>
          </x14:cfRule>
          <xm:sqref>M116</xm:sqref>
        </x14:conditionalFormatting>
        <x14:conditionalFormatting xmlns:xm="http://schemas.microsoft.com/office/excel/2006/main">
          <x14:cfRule type="expression" priority="158" stopIfTrue="1" id="{CC656060-E9C2-439D-8ECE-BBA3B6B0FBF6}">
            <xm:f>Report_DCF!$B$4="M USD"</xm:f>
            <x14:dxf>
              <numFmt numFmtId="189" formatCode="#,##0,,_);\(#,##0,,\);&quot; - &quot;;@_)"/>
            </x14:dxf>
          </x14:cfRule>
          <xm:sqref>N116</xm:sqref>
        </x14:conditionalFormatting>
        <x14:conditionalFormatting xmlns:xm="http://schemas.microsoft.com/office/excel/2006/main">
          <x14:cfRule type="expression" priority="157" stopIfTrue="1" id="{B30059DC-8E02-4A1F-9F51-562043408E9E}">
            <xm:f>Report_DCF!$B$4="M USD"</xm:f>
            <x14:dxf>
              <numFmt numFmtId="189" formatCode="#,##0,,_);\(#,##0,,\);&quot; - &quot;;@_)"/>
            </x14:dxf>
          </x14:cfRule>
          <xm:sqref>O116</xm:sqref>
        </x14:conditionalFormatting>
        <x14:conditionalFormatting xmlns:xm="http://schemas.microsoft.com/office/excel/2006/main">
          <x14:cfRule type="expression" priority="156" stopIfTrue="1" id="{32B9A4E4-1CC4-483B-B722-067C221766D3}">
            <xm:f>Report_DCF!$B$4="M USD"</xm:f>
            <x14:dxf>
              <numFmt numFmtId="189" formatCode="#,##0,,_);\(#,##0,,\);&quot; - &quot;;@_)"/>
            </x14:dxf>
          </x14:cfRule>
          <xm:sqref>A117</xm:sqref>
        </x14:conditionalFormatting>
        <x14:conditionalFormatting xmlns:xm="http://schemas.microsoft.com/office/excel/2006/main">
          <x14:cfRule type="expression" priority="155" stopIfTrue="1" id="{9AEEB039-BFE1-4146-A5D6-9E098935B0F3}">
            <xm:f>Report_DCF!$B$4="M USD"</xm:f>
            <x14:dxf>
              <numFmt numFmtId="189" formatCode="#,##0,,_);\(#,##0,,\);&quot; - &quot;;@_)"/>
            </x14:dxf>
          </x14:cfRule>
          <xm:sqref>B117</xm:sqref>
        </x14:conditionalFormatting>
        <x14:conditionalFormatting xmlns:xm="http://schemas.microsoft.com/office/excel/2006/main">
          <x14:cfRule type="expression" priority="154" stopIfTrue="1" id="{4E5C668A-039C-49EF-A838-B36D26C46927}">
            <xm:f>Report_DCF!$B$4="M USD"</xm:f>
            <x14:dxf>
              <numFmt numFmtId="189" formatCode="#,##0,,_);\(#,##0,,\);&quot; - &quot;;@_)"/>
            </x14:dxf>
          </x14:cfRule>
          <xm:sqref>C117</xm:sqref>
        </x14:conditionalFormatting>
        <x14:conditionalFormatting xmlns:xm="http://schemas.microsoft.com/office/excel/2006/main">
          <x14:cfRule type="expression" priority="153" stopIfTrue="1" id="{B9016921-42C1-4222-9F31-D63A36A80F35}">
            <xm:f>Report_DCF!$B$4="M USD"</xm:f>
            <x14:dxf>
              <numFmt numFmtId="189" formatCode="#,##0,,_);\(#,##0,,\);&quot; - &quot;;@_)"/>
            </x14:dxf>
          </x14:cfRule>
          <xm:sqref>D117</xm:sqref>
        </x14:conditionalFormatting>
        <x14:conditionalFormatting xmlns:xm="http://schemas.microsoft.com/office/excel/2006/main">
          <x14:cfRule type="expression" priority="152" stopIfTrue="1" id="{28D708C7-0B3D-499F-8467-D800E9FFF133}">
            <xm:f>Report_DCF!$B$4="M USD"</xm:f>
            <x14:dxf>
              <numFmt numFmtId="189" formatCode="#,##0,,_);\(#,##0,,\);&quot; - &quot;;@_)"/>
            </x14:dxf>
          </x14:cfRule>
          <xm:sqref>E117</xm:sqref>
        </x14:conditionalFormatting>
        <x14:conditionalFormatting xmlns:xm="http://schemas.microsoft.com/office/excel/2006/main">
          <x14:cfRule type="expression" priority="151" stopIfTrue="1" id="{F7A02C92-6B9F-41A5-AB89-38BEE18C533E}">
            <xm:f>Report_DCF!$B$4="M USD"</xm:f>
            <x14:dxf>
              <numFmt numFmtId="189" formatCode="#,##0,,_);\(#,##0,,\);&quot; - &quot;;@_)"/>
            </x14:dxf>
          </x14:cfRule>
          <xm:sqref>F117</xm:sqref>
        </x14:conditionalFormatting>
        <x14:conditionalFormatting xmlns:xm="http://schemas.microsoft.com/office/excel/2006/main">
          <x14:cfRule type="expression" priority="150" stopIfTrue="1" id="{23C2AA7E-E8AB-4BBE-9F04-AFD2901942E6}">
            <xm:f>Report_DCF!$B$4="M USD"</xm:f>
            <x14:dxf>
              <numFmt numFmtId="189" formatCode="#,##0,,_);\(#,##0,,\);&quot; - &quot;;@_)"/>
            </x14:dxf>
          </x14:cfRule>
          <xm:sqref>G117</xm:sqref>
        </x14:conditionalFormatting>
        <x14:conditionalFormatting xmlns:xm="http://schemas.microsoft.com/office/excel/2006/main">
          <x14:cfRule type="expression" priority="149" stopIfTrue="1" id="{5A5E621A-D800-4823-8F0D-352B0B448366}">
            <xm:f>Report_DCF!$B$4="M USD"</xm:f>
            <x14:dxf>
              <numFmt numFmtId="189" formatCode="#,##0,,_);\(#,##0,,\);&quot; - &quot;;@_)"/>
            </x14:dxf>
          </x14:cfRule>
          <xm:sqref>H117</xm:sqref>
        </x14:conditionalFormatting>
        <x14:conditionalFormatting xmlns:xm="http://schemas.microsoft.com/office/excel/2006/main">
          <x14:cfRule type="expression" priority="148" stopIfTrue="1" id="{1D79A67A-26A1-4B3D-88F5-99B1BF4479B7}">
            <xm:f>Report_DCF!$B$4="M USD"</xm:f>
            <x14:dxf>
              <numFmt numFmtId="189" formatCode="#,##0,,_);\(#,##0,,\);&quot; - &quot;;@_)"/>
            </x14:dxf>
          </x14:cfRule>
          <xm:sqref>I117</xm:sqref>
        </x14:conditionalFormatting>
        <x14:conditionalFormatting xmlns:xm="http://schemas.microsoft.com/office/excel/2006/main">
          <x14:cfRule type="expression" priority="147" stopIfTrue="1" id="{E3F2859A-4439-43B7-B951-221937731D48}">
            <xm:f>Report_DCF!$B$4="M USD"</xm:f>
            <x14:dxf>
              <numFmt numFmtId="189" formatCode="#,##0,,_);\(#,##0,,\);&quot; - &quot;;@_)"/>
            </x14:dxf>
          </x14:cfRule>
          <xm:sqref>J117</xm:sqref>
        </x14:conditionalFormatting>
        <x14:conditionalFormatting xmlns:xm="http://schemas.microsoft.com/office/excel/2006/main">
          <x14:cfRule type="expression" priority="146" stopIfTrue="1" id="{2B54BB27-FB9F-4C07-B075-DFCC6058F367}">
            <xm:f>Report_DCF!$B$4="M USD"</xm:f>
            <x14:dxf>
              <numFmt numFmtId="189" formatCode="#,##0,,_);\(#,##0,,\);&quot; - &quot;;@_)"/>
            </x14:dxf>
          </x14:cfRule>
          <xm:sqref>K117</xm:sqref>
        </x14:conditionalFormatting>
        <x14:conditionalFormatting xmlns:xm="http://schemas.microsoft.com/office/excel/2006/main">
          <x14:cfRule type="expression" priority="145" stopIfTrue="1" id="{3DD1AE5B-230A-4403-B77E-DFF6531F1AC8}">
            <xm:f>Report_DCF!$B$4="M USD"</xm:f>
            <x14:dxf>
              <numFmt numFmtId="189" formatCode="#,##0,,_);\(#,##0,,\);&quot; - &quot;;@_)"/>
            </x14:dxf>
          </x14:cfRule>
          <xm:sqref>L117</xm:sqref>
        </x14:conditionalFormatting>
        <x14:conditionalFormatting xmlns:xm="http://schemas.microsoft.com/office/excel/2006/main">
          <x14:cfRule type="expression" priority="144" stopIfTrue="1" id="{08FE1AD0-026B-4385-8A48-193CFF2BF2CD}">
            <xm:f>Report_DCF!$B$4="M USD"</xm:f>
            <x14:dxf>
              <numFmt numFmtId="189" formatCode="#,##0,,_);\(#,##0,,\);&quot; - &quot;;@_)"/>
            </x14:dxf>
          </x14:cfRule>
          <xm:sqref>M117</xm:sqref>
        </x14:conditionalFormatting>
        <x14:conditionalFormatting xmlns:xm="http://schemas.microsoft.com/office/excel/2006/main">
          <x14:cfRule type="expression" priority="143" stopIfTrue="1" id="{B10DCF77-B714-45C1-988B-782F6807C101}">
            <xm:f>Report_DCF!$B$4="M USD"</xm:f>
            <x14:dxf>
              <numFmt numFmtId="189" formatCode="#,##0,,_);\(#,##0,,\);&quot; - &quot;;@_)"/>
            </x14:dxf>
          </x14:cfRule>
          <xm:sqref>A118</xm:sqref>
        </x14:conditionalFormatting>
        <x14:conditionalFormatting xmlns:xm="http://schemas.microsoft.com/office/excel/2006/main">
          <x14:cfRule type="expression" priority="142" stopIfTrue="1" id="{800C3FBC-C445-4F70-BEE1-66B83CCE0FD8}">
            <xm:f>Report_DCF!$B$4="M USD"</xm:f>
            <x14:dxf>
              <numFmt numFmtId="189" formatCode="#,##0,,_);\(#,##0,,\);&quot; - &quot;;@_)"/>
            </x14:dxf>
          </x14:cfRule>
          <xm:sqref>B118</xm:sqref>
        </x14:conditionalFormatting>
        <x14:conditionalFormatting xmlns:xm="http://schemas.microsoft.com/office/excel/2006/main">
          <x14:cfRule type="expression" priority="141" stopIfTrue="1" id="{F0D11CD4-2332-4F95-88CF-FED9E9360319}">
            <xm:f>Report_DCF!$B$4="M USD"</xm:f>
            <x14:dxf>
              <numFmt numFmtId="189" formatCode="#,##0,,_);\(#,##0,,\);&quot; - &quot;;@_)"/>
            </x14:dxf>
          </x14:cfRule>
          <xm:sqref>C118</xm:sqref>
        </x14:conditionalFormatting>
        <x14:conditionalFormatting xmlns:xm="http://schemas.microsoft.com/office/excel/2006/main">
          <x14:cfRule type="expression" priority="140" stopIfTrue="1" id="{73057AF8-9DCE-41C2-8971-5D2CCFE072B8}">
            <xm:f>Report_DCF!$B$4="M USD"</xm:f>
            <x14:dxf>
              <numFmt numFmtId="189" formatCode="#,##0,,_);\(#,##0,,\);&quot; - &quot;;@_)"/>
            </x14:dxf>
          </x14:cfRule>
          <xm:sqref>D118</xm:sqref>
        </x14:conditionalFormatting>
        <x14:conditionalFormatting xmlns:xm="http://schemas.microsoft.com/office/excel/2006/main">
          <x14:cfRule type="expression" priority="139" stopIfTrue="1" id="{BA66C724-1189-4AF6-AAE5-24C11F13BA0F}">
            <xm:f>Report_DCF!$B$4="M USD"</xm:f>
            <x14:dxf>
              <numFmt numFmtId="189" formatCode="#,##0,,_);\(#,##0,,\);&quot; - &quot;;@_)"/>
            </x14:dxf>
          </x14:cfRule>
          <xm:sqref>E118</xm:sqref>
        </x14:conditionalFormatting>
        <x14:conditionalFormatting xmlns:xm="http://schemas.microsoft.com/office/excel/2006/main">
          <x14:cfRule type="expression" priority="138" stopIfTrue="1" id="{5EA5369B-B65C-4B60-AC54-597645EA7806}">
            <xm:f>Report_DCF!$B$4="M USD"</xm:f>
            <x14:dxf>
              <numFmt numFmtId="189" formatCode="#,##0,,_);\(#,##0,,\);&quot; - &quot;;@_)"/>
            </x14:dxf>
          </x14:cfRule>
          <xm:sqref>F118</xm:sqref>
        </x14:conditionalFormatting>
        <x14:conditionalFormatting xmlns:xm="http://schemas.microsoft.com/office/excel/2006/main">
          <x14:cfRule type="expression" priority="137" stopIfTrue="1" id="{D4B64686-3FEB-44B9-98AA-0190F1E13D42}">
            <xm:f>Report_DCF!$B$4="M USD"</xm:f>
            <x14:dxf>
              <numFmt numFmtId="189" formatCode="#,##0,,_);\(#,##0,,\);&quot; - &quot;;@_)"/>
            </x14:dxf>
          </x14:cfRule>
          <xm:sqref>G118</xm:sqref>
        </x14:conditionalFormatting>
        <x14:conditionalFormatting xmlns:xm="http://schemas.microsoft.com/office/excel/2006/main">
          <x14:cfRule type="expression" priority="136" stopIfTrue="1" id="{70E0809E-C6A0-4EA3-B1E2-2B5946E5046A}">
            <xm:f>Report_DCF!$B$4="M USD"</xm:f>
            <x14:dxf>
              <numFmt numFmtId="189" formatCode="#,##0,,_);\(#,##0,,\);&quot; - &quot;;@_)"/>
            </x14:dxf>
          </x14:cfRule>
          <xm:sqref>H118</xm:sqref>
        </x14:conditionalFormatting>
        <x14:conditionalFormatting xmlns:xm="http://schemas.microsoft.com/office/excel/2006/main">
          <x14:cfRule type="expression" priority="135" stopIfTrue="1" id="{F94DCE97-4DE5-4F46-BE65-EEE9AB6A99A5}">
            <xm:f>Report_DCF!$B$4="M USD"</xm:f>
            <x14:dxf>
              <numFmt numFmtId="189" formatCode="#,##0,,_);\(#,##0,,\);&quot; - &quot;;@_)"/>
            </x14:dxf>
          </x14:cfRule>
          <xm:sqref>I118</xm:sqref>
        </x14:conditionalFormatting>
        <x14:conditionalFormatting xmlns:xm="http://schemas.microsoft.com/office/excel/2006/main">
          <x14:cfRule type="expression" priority="134" stopIfTrue="1" id="{DF00BDB5-8E64-48B7-A47D-784F02596E4D}">
            <xm:f>Report_DCF!$B$4="M USD"</xm:f>
            <x14:dxf>
              <numFmt numFmtId="189" formatCode="#,##0,,_);\(#,##0,,\);&quot; - &quot;;@_)"/>
            </x14:dxf>
          </x14:cfRule>
          <xm:sqref>J118</xm:sqref>
        </x14:conditionalFormatting>
        <x14:conditionalFormatting xmlns:xm="http://schemas.microsoft.com/office/excel/2006/main">
          <x14:cfRule type="expression" priority="133" stopIfTrue="1" id="{071E8E77-7797-4BA2-AE5D-FB6EFEEACEFF}">
            <xm:f>Report_DCF!$B$4="M USD"</xm:f>
            <x14:dxf>
              <numFmt numFmtId="189" formatCode="#,##0,,_);\(#,##0,,\);&quot; - &quot;;@_)"/>
            </x14:dxf>
          </x14:cfRule>
          <xm:sqref>K118</xm:sqref>
        </x14:conditionalFormatting>
        <x14:conditionalFormatting xmlns:xm="http://schemas.microsoft.com/office/excel/2006/main">
          <x14:cfRule type="expression" priority="132" stopIfTrue="1" id="{6C44853E-F89D-48F2-938B-4FC6BDEC9E60}">
            <xm:f>Report_DCF!$B$4="M USD"</xm:f>
            <x14:dxf>
              <numFmt numFmtId="189" formatCode="#,##0,,_);\(#,##0,,\);&quot; - &quot;;@_)"/>
            </x14:dxf>
          </x14:cfRule>
          <xm:sqref>L118</xm:sqref>
        </x14:conditionalFormatting>
        <x14:conditionalFormatting xmlns:xm="http://schemas.microsoft.com/office/excel/2006/main">
          <x14:cfRule type="expression" priority="131" stopIfTrue="1" id="{FB61EE67-E6CC-4688-B2A3-6C393377EC92}">
            <xm:f>Report_DCF!$B$4="M USD"</xm:f>
            <x14:dxf>
              <numFmt numFmtId="189" formatCode="#,##0,,_);\(#,##0,,\);&quot; - &quot;;@_)"/>
            </x14:dxf>
          </x14:cfRule>
          <xm:sqref>M118</xm:sqref>
        </x14:conditionalFormatting>
        <x14:conditionalFormatting xmlns:xm="http://schemas.microsoft.com/office/excel/2006/main">
          <x14:cfRule type="expression" priority="130" stopIfTrue="1" id="{FA6AF277-A026-4F89-BEAF-2DD5E92DD9ED}">
            <xm:f>Report_DCF!$B$4="M USD"</xm:f>
            <x14:dxf>
              <numFmt numFmtId="189" formatCode="#,##0,,_);\(#,##0,,\);&quot; - &quot;;@_)"/>
            </x14:dxf>
          </x14:cfRule>
          <xm:sqref>A120</xm:sqref>
        </x14:conditionalFormatting>
        <x14:conditionalFormatting xmlns:xm="http://schemas.microsoft.com/office/excel/2006/main">
          <x14:cfRule type="expression" priority="129" stopIfTrue="1" id="{8A72BBF9-FE37-4DE9-81DF-F1925E13F39E}">
            <xm:f>Report_DCF!$B$4="M USD"</xm:f>
            <x14:dxf>
              <numFmt numFmtId="189" formatCode="#,##0,,_);\(#,##0,,\);&quot; - &quot;;@_)"/>
            </x14:dxf>
          </x14:cfRule>
          <xm:sqref>B120</xm:sqref>
        </x14:conditionalFormatting>
        <x14:conditionalFormatting xmlns:xm="http://schemas.microsoft.com/office/excel/2006/main">
          <x14:cfRule type="expression" priority="128" stopIfTrue="1" id="{500EDD6E-D40B-44DA-893E-8E68046317AB}">
            <xm:f>Report_DCF!$B$4="M USD"</xm:f>
            <x14:dxf>
              <numFmt numFmtId="189" formatCode="#,##0,,_);\(#,##0,,\);&quot; - &quot;;@_)"/>
            </x14:dxf>
          </x14:cfRule>
          <xm:sqref>C120</xm:sqref>
        </x14:conditionalFormatting>
        <x14:conditionalFormatting xmlns:xm="http://schemas.microsoft.com/office/excel/2006/main">
          <x14:cfRule type="expression" priority="127" stopIfTrue="1" id="{036FD6C3-C843-450E-BEBC-A16E4341A66D}">
            <xm:f>Report_DCF!$B$4="M USD"</xm:f>
            <x14:dxf>
              <numFmt numFmtId="189" formatCode="#,##0,,_);\(#,##0,,\);&quot; - &quot;;@_)"/>
            </x14:dxf>
          </x14:cfRule>
          <xm:sqref>D120</xm:sqref>
        </x14:conditionalFormatting>
        <x14:conditionalFormatting xmlns:xm="http://schemas.microsoft.com/office/excel/2006/main">
          <x14:cfRule type="expression" priority="126" stopIfTrue="1" id="{FC016B7F-6817-4CB8-B5EE-9C1E18A897C1}">
            <xm:f>Report_DCF!$B$4="M USD"</xm:f>
            <x14:dxf>
              <numFmt numFmtId="189" formatCode="#,##0,,_);\(#,##0,,\);&quot; - &quot;;@_)"/>
            </x14:dxf>
          </x14:cfRule>
          <xm:sqref>E120</xm:sqref>
        </x14:conditionalFormatting>
        <x14:conditionalFormatting xmlns:xm="http://schemas.microsoft.com/office/excel/2006/main">
          <x14:cfRule type="expression" priority="125" stopIfTrue="1" id="{935CA415-B9F9-498D-9105-75DB22D6B41B}">
            <xm:f>Report_DCF!$B$4="M USD"</xm:f>
            <x14:dxf>
              <numFmt numFmtId="189" formatCode="#,##0,,_);\(#,##0,,\);&quot; - &quot;;@_)"/>
            </x14:dxf>
          </x14:cfRule>
          <xm:sqref>F120</xm:sqref>
        </x14:conditionalFormatting>
        <x14:conditionalFormatting xmlns:xm="http://schemas.microsoft.com/office/excel/2006/main">
          <x14:cfRule type="expression" priority="124" stopIfTrue="1" id="{5DB66659-71A7-400A-9DCD-187B787AC000}">
            <xm:f>Report_DCF!$B$4="M USD"</xm:f>
            <x14:dxf>
              <numFmt numFmtId="189" formatCode="#,##0,,_);\(#,##0,,\);&quot; - &quot;;@_)"/>
            </x14:dxf>
          </x14:cfRule>
          <xm:sqref>G120</xm:sqref>
        </x14:conditionalFormatting>
        <x14:conditionalFormatting xmlns:xm="http://schemas.microsoft.com/office/excel/2006/main">
          <x14:cfRule type="expression" priority="123" stopIfTrue="1" id="{4D40945E-111C-4C1E-BCFF-63D211900788}">
            <xm:f>Report_DCF!$B$4="M USD"</xm:f>
            <x14:dxf>
              <numFmt numFmtId="189" formatCode="#,##0,,_);\(#,##0,,\);&quot; - &quot;;@_)"/>
            </x14:dxf>
          </x14:cfRule>
          <xm:sqref>H120</xm:sqref>
        </x14:conditionalFormatting>
        <x14:conditionalFormatting xmlns:xm="http://schemas.microsoft.com/office/excel/2006/main">
          <x14:cfRule type="expression" priority="122" stopIfTrue="1" id="{DD28734D-7A29-4C0B-8E75-72DB4449FF17}">
            <xm:f>Report_DCF!$B$4="M USD"</xm:f>
            <x14:dxf>
              <numFmt numFmtId="189" formatCode="#,##0,,_);\(#,##0,,\);&quot; - &quot;;@_)"/>
            </x14:dxf>
          </x14:cfRule>
          <xm:sqref>I120</xm:sqref>
        </x14:conditionalFormatting>
        <x14:conditionalFormatting xmlns:xm="http://schemas.microsoft.com/office/excel/2006/main">
          <x14:cfRule type="expression" priority="121" stopIfTrue="1" id="{C2DF8B26-4D5F-4C56-AF96-EAA9AFE31574}">
            <xm:f>Report_DCF!$B$4="M USD"</xm:f>
            <x14:dxf>
              <numFmt numFmtId="189" formatCode="#,##0,,_);\(#,##0,,\);&quot; - &quot;;@_)"/>
            </x14:dxf>
          </x14:cfRule>
          <xm:sqref>J120</xm:sqref>
        </x14:conditionalFormatting>
        <x14:conditionalFormatting xmlns:xm="http://schemas.microsoft.com/office/excel/2006/main">
          <x14:cfRule type="expression" priority="120" stopIfTrue="1" id="{362E67EA-8ADC-4A8A-BABD-8336F924954E}">
            <xm:f>Report_DCF!$B$4="M USD"</xm:f>
            <x14:dxf>
              <numFmt numFmtId="189" formatCode="#,##0,,_);\(#,##0,,\);&quot; - &quot;;@_)"/>
            </x14:dxf>
          </x14:cfRule>
          <xm:sqref>K120</xm:sqref>
        </x14:conditionalFormatting>
        <x14:conditionalFormatting xmlns:xm="http://schemas.microsoft.com/office/excel/2006/main">
          <x14:cfRule type="expression" priority="119" stopIfTrue="1" id="{289485ED-926F-4A5D-9815-413875ECC5D9}">
            <xm:f>Report_DCF!$B$4="M USD"</xm:f>
            <x14:dxf>
              <numFmt numFmtId="189" formatCode="#,##0,,_);\(#,##0,,\);&quot; - &quot;;@_)"/>
            </x14:dxf>
          </x14:cfRule>
          <xm:sqref>L120</xm:sqref>
        </x14:conditionalFormatting>
        <x14:conditionalFormatting xmlns:xm="http://schemas.microsoft.com/office/excel/2006/main">
          <x14:cfRule type="expression" priority="118" stopIfTrue="1" id="{13AAA0D7-0ECA-4508-8E21-A1CFB9359E55}">
            <xm:f>Report_DCF!$B$4="M USD"</xm:f>
            <x14:dxf>
              <numFmt numFmtId="189" formatCode="#,##0,,_);\(#,##0,,\);&quot; - &quot;;@_)"/>
            </x14:dxf>
          </x14:cfRule>
          <xm:sqref>M120</xm:sqref>
        </x14:conditionalFormatting>
        <x14:conditionalFormatting xmlns:xm="http://schemas.microsoft.com/office/excel/2006/main">
          <x14:cfRule type="expression" priority="117" stopIfTrue="1" id="{3AB3C852-501D-4D90-9E45-7058A3746552}">
            <xm:f>Report_DCF!$B$4="M USD"</xm:f>
            <x14:dxf>
              <numFmt numFmtId="189" formatCode="#,##0,,_);\(#,##0,,\);&quot; - &quot;;@_)"/>
            </x14:dxf>
          </x14:cfRule>
          <xm:sqref>A121</xm:sqref>
        </x14:conditionalFormatting>
        <x14:conditionalFormatting xmlns:xm="http://schemas.microsoft.com/office/excel/2006/main">
          <x14:cfRule type="expression" priority="116" stopIfTrue="1" id="{B0D5F5EE-A4FA-4F5C-A188-2E2C96B45DEC}">
            <xm:f>Report_DCF!$B$4="M USD"</xm:f>
            <x14:dxf>
              <numFmt numFmtId="189" formatCode="#,##0,,_);\(#,##0,,\);&quot; - &quot;;@_)"/>
            </x14:dxf>
          </x14:cfRule>
          <xm:sqref>B121</xm:sqref>
        </x14:conditionalFormatting>
        <x14:conditionalFormatting xmlns:xm="http://schemas.microsoft.com/office/excel/2006/main">
          <x14:cfRule type="expression" priority="115" stopIfTrue="1" id="{DC7D5247-BFF5-4CC5-85D8-A29BD4A54AC4}">
            <xm:f>Report_DCF!$B$4="M USD"</xm:f>
            <x14:dxf>
              <numFmt numFmtId="189" formatCode="#,##0,,_);\(#,##0,,\);&quot; - &quot;;@_)"/>
            </x14:dxf>
          </x14:cfRule>
          <xm:sqref>C121</xm:sqref>
        </x14:conditionalFormatting>
        <x14:conditionalFormatting xmlns:xm="http://schemas.microsoft.com/office/excel/2006/main">
          <x14:cfRule type="expression" priority="114" stopIfTrue="1" id="{A0A02B69-8D28-4535-916D-A3711CB3BAF6}">
            <xm:f>Report_DCF!$B$4="M USD"</xm:f>
            <x14:dxf>
              <numFmt numFmtId="189" formatCode="#,##0,,_);\(#,##0,,\);&quot; - &quot;;@_)"/>
            </x14:dxf>
          </x14:cfRule>
          <xm:sqref>D121</xm:sqref>
        </x14:conditionalFormatting>
        <x14:conditionalFormatting xmlns:xm="http://schemas.microsoft.com/office/excel/2006/main">
          <x14:cfRule type="expression" priority="113" stopIfTrue="1" id="{CA9D80CF-919C-41B5-8AEC-8F265F496A82}">
            <xm:f>Report_DCF!$B$4="M USD"</xm:f>
            <x14:dxf>
              <numFmt numFmtId="189" formatCode="#,##0,,_);\(#,##0,,\);&quot; - &quot;;@_)"/>
            </x14:dxf>
          </x14:cfRule>
          <xm:sqref>E121</xm:sqref>
        </x14:conditionalFormatting>
        <x14:conditionalFormatting xmlns:xm="http://schemas.microsoft.com/office/excel/2006/main">
          <x14:cfRule type="expression" priority="112" stopIfTrue="1" id="{23E93483-4E23-448F-B860-F3E45593D76E}">
            <xm:f>Report_DCF!$B$4="M USD"</xm:f>
            <x14:dxf>
              <numFmt numFmtId="189" formatCode="#,##0,,_);\(#,##0,,\);&quot; - &quot;;@_)"/>
            </x14:dxf>
          </x14:cfRule>
          <xm:sqref>F121</xm:sqref>
        </x14:conditionalFormatting>
        <x14:conditionalFormatting xmlns:xm="http://schemas.microsoft.com/office/excel/2006/main">
          <x14:cfRule type="expression" priority="111" stopIfTrue="1" id="{8DB5F8A3-708A-410C-9221-10695B5CD7A9}">
            <xm:f>Report_DCF!$B$4="M USD"</xm:f>
            <x14:dxf>
              <numFmt numFmtId="189" formatCode="#,##0,,_);\(#,##0,,\);&quot; - &quot;;@_)"/>
            </x14:dxf>
          </x14:cfRule>
          <xm:sqref>G121</xm:sqref>
        </x14:conditionalFormatting>
        <x14:conditionalFormatting xmlns:xm="http://schemas.microsoft.com/office/excel/2006/main">
          <x14:cfRule type="expression" priority="110" stopIfTrue="1" id="{1EB86D54-1A17-46B3-877A-CABBD866B991}">
            <xm:f>Report_DCF!$B$4="M USD"</xm:f>
            <x14:dxf>
              <numFmt numFmtId="189" formatCode="#,##0,,_);\(#,##0,,\);&quot; - &quot;;@_)"/>
            </x14:dxf>
          </x14:cfRule>
          <xm:sqref>H121</xm:sqref>
        </x14:conditionalFormatting>
        <x14:conditionalFormatting xmlns:xm="http://schemas.microsoft.com/office/excel/2006/main">
          <x14:cfRule type="expression" priority="109" stopIfTrue="1" id="{9BDB2666-1F6D-4037-9B95-3DADEEA9B212}">
            <xm:f>Report_DCF!$B$4="M USD"</xm:f>
            <x14:dxf>
              <numFmt numFmtId="189" formatCode="#,##0,,_);\(#,##0,,\);&quot; - &quot;;@_)"/>
            </x14:dxf>
          </x14:cfRule>
          <xm:sqref>I121</xm:sqref>
        </x14:conditionalFormatting>
        <x14:conditionalFormatting xmlns:xm="http://schemas.microsoft.com/office/excel/2006/main">
          <x14:cfRule type="expression" priority="108" stopIfTrue="1" id="{3A71F062-3E32-45B0-ABAA-672E21C6502F}">
            <xm:f>Report_DCF!$B$4="M USD"</xm:f>
            <x14:dxf>
              <numFmt numFmtId="189" formatCode="#,##0,,_);\(#,##0,,\);&quot; - &quot;;@_)"/>
            </x14:dxf>
          </x14:cfRule>
          <xm:sqref>J121</xm:sqref>
        </x14:conditionalFormatting>
        <x14:conditionalFormatting xmlns:xm="http://schemas.microsoft.com/office/excel/2006/main">
          <x14:cfRule type="expression" priority="107" stopIfTrue="1" id="{A12D538B-17F7-4E68-A412-AC307755A31E}">
            <xm:f>Report_DCF!$B$4="M USD"</xm:f>
            <x14:dxf>
              <numFmt numFmtId="189" formatCode="#,##0,,_);\(#,##0,,\);&quot; - &quot;;@_)"/>
            </x14:dxf>
          </x14:cfRule>
          <xm:sqref>K121</xm:sqref>
        </x14:conditionalFormatting>
        <x14:conditionalFormatting xmlns:xm="http://schemas.microsoft.com/office/excel/2006/main">
          <x14:cfRule type="expression" priority="106" stopIfTrue="1" id="{65D42427-D9BB-47EF-89B6-DB3307CAE6FA}">
            <xm:f>Report_DCF!$B$4="M USD"</xm:f>
            <x14:dxf>
              <numFmt numFmtId="189" formatCode="#,##0,,_);\(#,##0,,\);&quot; - &quot;;@_)"/>
            </x14:dxf>
          </x14:cfRule>
          <xm:sqref>L121</xm:sqref>
        </x14:conditionalFormatting>
        <x14:conditionalFormatting xmlns:xm="http://schemas.microsoft.com/office/excel/2006/main">
          <x14:cfRule type="expression" priority="105" stopIfTrue="1" id="{FCCC03AF-A63C-4E10-AE83-5E344CF7D891}">
            <xm:f>Report_DCF!$B$4="M USD"</xm:f>
            <x14:dxf>
              <numFmt numFmtId="189" formatCode="#,##0,,_);\(#,##0,,\);&quot; - &quot;;@_)"/>
            </x14:dxf>
          </x14:cfRule>
          <xm:sqref>M121</xm:sqref>
        </x14:conditionalFormatting>
        <x14:conditionalFormatting xmlns:xm="http://schemas.microsoft.com/office/excel/2006/main">
          <x14:cfRule type="expression" priority="104" stopIfTrue="1" id="{1A3E5053-B12A-4614-8778-B1D7DBF116F0}">
            <xm:f>Report_DCF!$B$4="M USD"</xm:f>
            <x14:dxf>
              <numFmt numFmtId="189" formatCode="#,##0,,_);\(#,##0,,\);&quot; - &quot;;@_)"/>
            </x14:dxf>
          </x14:cfRule>
          <xm:sqref>A122</xm:sqref>
        </x14:conditionalFormatting>
        <x14:conditionalFormatting xmlns:xm="http://schemas.microsoft.com/office/excel/2006/main">
          <x14:cfRule type="expression" priority="103" stopIfTrue="1" id="{0E759919-7C47-41BB-A206-45B563CCDA06}">
            <xm:f>Report_DCF!$B$4="M USD"</xm:f>
            <x14:dxf>
              <numFmt numFmtId="189" formatCode="#,##0,,_);\(#,##0,,\);&quot; - &quot;;@_)"/>
            </x14:dxf>
          </x14:cfRule>
          <xm:sqref>B122</xm:sqref>
        </x14:conditionalFormatting>
        <x14:conditionalFormatting xmlns:xm="http://schemas.microsoft.com/office/excel/2006/main">
          <x14:cfRule type="expression" priority="102" stopIfTrue="1" id="{36833F62-2BFC-495F-A573-9666BEC6681D}">
            <xm:f>Report_DCF!$B$4="M USD"</xm:f>
            <x14:dxf>
              <numFmt numFmtId="189" formatCode="#,##0,,_);\(#,##0,,\);&quot; - &quot;;@_)"/>
            </x14:dxf>
          </x14:cfRule>
          <xm:sqref>C122</xm:sqref>
        </x14:conditionalFormatting>
        <x14:conditionalFormatting xmlns:xm="http://schemas.microsoft.com/office/excel/2006/main">
          <x14:cfRule type="expression" priority="101" stopIfTrue="1" id="{54A0613C-6955-4643-92C9-4EF772FA8797}">
            <xm:f>Report_DCF!$B$4="M USD"</xm:f>
            <x14:dxf>
              <numFmt numFmtId="189" formatCode="#,##0,,_);\(#,##0,,\);&quot; - &quot;;@_)"/>
            </x14:dxf>
          </x14:cfRule>
          <xm:sqref>D122</xm:sqref>
        </x14:conditionalFormatting>
        <x14:conditionalFormatting xmlns:xm="http://schemas.microsoft.com/office/excel/2006/main">
          <x14:cfRule type="expression" priority="100" stopIfTrue="1" id="{1FA191CC-284E-4D28-AE8B-31E6202F4B80}">
            <xm:f>Report_DCF!$B$4="M USD"</xm:f>
            <x14:dxf>
              <numFmt numFmtId="189" formatCode="#,##0,,_);\(#,##0,,\);&quot; - &quot;;@_)"/>
            </x14:dxf>
          </x14:cfRule>
          <xm:sqref>E122</xm:sqref>
        </x14:conditionalFormatting>
        <x14:conditionalFormatting xmlns:xm="http://schemas.microsoft.com/office/excel/2006/main">
          <x14:cfRule type="expression" priority="99" stopIfTrue="1" id="{D0E4F5EF-8651-43CF-96A8-15EEC4055875}">
            <xm:f>Report_DCF!$B$4="M USD"</xm:f>
            <x14:dxf>
              <numFmt numFmtId="189" formatCode="#,##0,,_);\(#,##0,,\);&quot; - &quot;;@_)"/>
            </x14:dxf>
          </x14:cfRule>
          <xm:sqref>F122</xm:sqref>
        </x14:conditionalFormatting>
        <x14:conditionalFormatting xmlns:xm="http://schemas.microsoft.com/office/excel/2006/main">
          <x14:cfRule type="expression" priority="98" stopIfTrue="1" id="{4DA5A6B5-84D1-4063-A500-997A49203111}">
            <xm:f>Report_DCF!$B$4="M USD"</xm:f>
            <x14:dxf>
              <numFmt numFmtId="189" formatCode="#,##0,,_);\(#,##0,,\);&quot; - &quot;;@_)"/>
            </x14:dxf>
          </x14:cfRule>
          <xm:sqref>G122</xm:sqref>
        </x14:conditionalFormatting>
        <x14:conditionalFormatting xmlns:xm="http://schemas.microsoft.com/office/excel/2006/main">
          <x14:cfRule type="expression" priority="97" stopIfTrue="1" id="{D3B8388A-DC46-4EEE-872F-89130E164EB6}">
            <xm:f>Report_DCF!$B$4="M USD"</xm:f>
            <x14:dxf>
              <numFmt numFmtId="189" formatCode="#,##0,,_);\(#,##0,,\);&quot; - &quot;;@_)"/>
            </x14:dxf>
          </x14:cfRule>
          <xm:sqref>H122</xm:sqref>
        </x14:conditionalFormatting>
        <x14:conditionalFormatting xmlns:xm="http://schemas.microsoft.com/office/excel/2006/main">
          <x14:cfRule type="expression" priority="96" stopIfTrue="1" id="{210A3863-9AFE-46B3-A7CF-70AC93EEB502}">
            <xm:f>Report_DCF!$B$4="M USD"</xm:f>
            <x14:dxf>
              <numFmt numFmtId="189" formatCode="#,##0,,_);\(#,##0,,\);&quot; - &quot;;@_)"/>
            </x14:dxf>
          </x14:cfRule>
          <xm:sqref>I122</xm:sqref>
        </x14:conditionalFormatting>
        <x14:conditionalFormatting xmlns:xm="http://schemas.microsoft.com/office/excel/2006/main">
          <x14:cfRule type="expression" priority="95" stopIfTrue="1" id="{D51C8E9F-EC12-40C1-984A-3B82E649689C}">
            <xm:f>Report_DCF!$B$4="M USD"</xm:f>
            <x14:dxf>
              <numFmt numFmtId="189" formatCode="#,##0,,_);\(#,##0,,\);&quot; - &quot;;@_)"/>
            </x14:dxf>
          </x14:cfRule>
          <xm:sqref>J122</xm:sqref>
        </x14:conditionalFormatting>
        <x14:conditionalFormatting xmlns:xm="http://schemas.microsoft.com/office/excel/2006/main">
          <x14:cfRule type="expression" priority="94" stopIfTrue="1" id="{BC493AA4-0F0F-40C9-9A8F-70D10A1EBB19}">
            <xm:f>Report_DCF!$B$4="M USD"</xm:f>
            <x14:dxf>
              <numFmt numFmtId="189" formatCode="#,##0,,_);\(#,##0,,\);&quot; - &quot;;@_)"/>
            </x14:dxf>
          </x14:cfRule>
          <xm:sqref>K122</xm:sqref>
        </x14:conditionalFormatting>
        <x14:conditionalFormatting xmlns:xm="http://schemas.microsoft.com/office/excel/2006/main">
          <x14:cfRule type="expression" priority="93" stopIfTrue="1" id="{8AFC71CF-806C-4DAF-8201-2598D2E4A809}">
            <xm:f>Report_DCF!$B$4="M USD"</xm:f>
            <x14:dxf>
              <numFmt numFmtId="189" formatCode="#,##0,,_);\(#,##0,,\);&quot; - &quot;;@_)"/>
            </x14:dxf>
          </x14:cfRule>
          <xm:sqref>L122</xm:sqref>
        </x14:conditionalFormatting>
        <x14:conditionalFormatting xmlns:xm="http://schemas.microsoft.com/office/excel/2006/main">
          <x14:cfRule type="expression" priority="92" stopIfTrue="1" id="{BDEE40EA-C766-4084-A9EE-8FDEABCE7A8E}">
            <xm:f>Report_DCF!$B$4="M USD"</xm:f>
            <x14:dxf>
              <numFmt numFmtId="189" formatCode="#,##0,,_);\(#,##0,,\);&quot; - &quot;;@_)"/>
            </x14:dxf>
          </x14:cfRule>
          <xm:sqref>M122</xm:sqref>
        </x14:conditionalFormatting>
        <x14:conditionalFormatting xmlns:xm="http://schemas.microsoft.com/office/excel/2006/main">
          <x14:cfRule type="expression" priority="91" stopIfTrue="1" id="{2DC4EE73-CBF5-414E-B558-682ED4EFDFCB}">
            <xm:f>Report_DCF!$B$4="M USD"</xm:f>
            <x14:dxf>
              <numFmt numFmtId="189" formatCode="#,##0,,_);\(#,##0,,\);&quot; - &quot;;@_)"/>
            </x14:dxf>
          </x14:cfRule>
          <xm:sqref>A123</xm:sqref>
        </x14:conditionalFormatting>
        <x14:conditionalFormatting xmlns:xm="http://schemas.microsoft.com/office/excel/2006/main">
          <x14:cfRule type="expression" priority="90" stopIfTrue="1" id="{58D68DF5-AC7C-4D11-A6C3-16AEA1A3C654}">
            <xm:f>Report_DCF!$B$4="M USD"</xm:f>
            <x14:dxf>
              <numFmt numFmtId="189" formatCode="#,##0,,_);\(#,##0,,\);&quot; - &quot;;@_)"/>
            </x14:dxf>
          </x14:cfRule>
          <xm:sqref>B123</xm:sqref>
        </x14:conditionalFormatting>
        <x14:conditionalFormatting xmlns:xm="http://schemas.microsoft.com/office/excel/2006/main">
          <x14:cfRule type="expression" priority="89" stopIfTrue="1" id="{B05D53F5-0271-4314-8213-41316AA178C1}">
            <xm:f>Report_DCF!$B$4="M USD"</xm:f>
            <x14:dxf>
              <numFmt numFmtId="189" formatCode="#,##0,,_);\(#,##0,,\);&quot; - &quot;;@_)"/>
            </x14:dxf>
          </x14:cfRule>
          <xm:sqref>C123</xm:sqref>
        </x14:conditionalFormatting>
        <x14:conditionalFormatting xmlns:xm="http://schemas.microsoft.com/office/excel/2006/main">
          <x14:cfRule type="expression" priority="88" stopIfTrue="1" id="{71F3F43C-5BEF-4C73-9C77-00F76EDD82EC}">
            <xm:f>Report_DCF!$B$4="M USD"</xm:f>
            <x14:dxf>
              <numFmt numFmtId="189" formatCode="#,##0,,_);\(#,##0,,\);&quot; - &quot;;@_)"/>
            </x14:dxf>
          </x14:cfRule>
          <xm:sqref>D123</xm:sqref>
        </x14:conditionalFormatting>
        <x14:conditionalFormatting xmlns:xm="http://schemas.microsoft.com/office/excel/2006/main">
          <x14:cfRule type="expression" priority="87" stopIfTrue="1" id="{FC3C8B73-DE65-4465-A1A4-1508A90C7AA9}">
            <xm:f>Report_DCF!$B$4="M USD"</xm:f>
            <x14:dxf>
              <numFmt numFmtId="189" formatCode="#,##0,,_);\(#,##0,,\);&quot; - &quot;;@_)"/>
            </x14:dxf>
          </x14:cfRule>
          <xm:sqref>E123</xm:sqref>
        </x14:conditionalFormatting>
        <x14:conditionalFormatting xmlns:xm="http://schemas.microsoft.com/office/excel/2006/main">
          <x14:cfRule type="expression" priority="86" stopIfTrue="1" id="{C252FD8E-3F0B-49F7-95A6-EED54732DB6B}">
            <xm:f>Report_DCF!$B$4="M USD"</xm:f>
            <x14:dxf>
              <numFmt numFmtId="189" formatCode="#,##0,,_);\(#,##0,,\);&quot; - &quot;;@_)"/>
            </x14:dxf>
          </x14:cfRule>
          <xm:sqref>F123</xm:sqref>
        </x14:conditionalFormatting>
        <x14:conditionalFormatting xmlns:xm="http://schemas.microsoft.com/office/excel/2006/main">
          <x14:cfRule type="expression" priority="85" stopIfTrue="1" id="{E3E54621-8782-4DEE-815B-59D442A5996A}">
            <xm:f>Report_DCF!$B$4="M USD"</xm:f>
            <x14:dxf>
              <numFmt numFmtId="189" formatCode="#,##0,,_);\(#,##0,,\);&quot; - &quot;;@_)"/>
            </x14:dxf>
          </x14:cfRule>
          <xm:sqref>G123</xm:sqref>
        </x14:conditionalFormatting>
        <x14:conditionalFormatting xmlns:xm="http://schemas.microsoft.com/office/excel/2006/main">
          <x14:cfRule type="expression" priority="84" stopIfTrue="1" id="{2C4ECEED-A2C1-4550-8152-508411CB300A}">
            <xm:f>Report_DCF!$B$4="M USD"</xm:f>
            <x14:dxf>
              <numFmt numFmtId="189" formatCode="#,##0,,_);\(#,##0,,\);&quot; - &quot;;@_)"/>
            </x14:dxf>
          </x14:cfRule>
          <xm:sqref>H123</xm:sqref>
        </x14:conditionalFormatting>
        <x14:conditionalFormatting xmlns:xm="http://schemas.microsoft.com/office/excel/2006/main">
          <x14:cfRule type="expression" priority="83" stopIfTrue="1" id="{EED72B2A-EC65-472B-8572-98C2CC6C5E19}">
            <xm:f>Report_DCF!$B$4="M USD"</xm:f>
            <x14:dxf>
              <numFmt numFmtId="189" formatCode="#,##0,,_);\(#,##0,,\);&quot; - &quot;;@_)"/>
            </x14:dxf>
          </x14:cfRule>
          <xm:sqref>I123</xm:sqref>
        </x14:conditionalFormatting>
        <x14:conditionalFormatting xmlns:xm="http://schemas.microsoft.com/office/excel/2006/main">
          <x14:cfRule type="expression" priority="82" stopIfTrue="1" id="{4E0AD4CD-2132-4849-9561-19E084A99789}">
            <xm:f>Report_DCF!$B$4="M USD"</xm:f>
            <x14:dxf>
              <numFmt numFmtId="189" formatCode="#,##0,,_);\(#,##0,,\);&quot; - &quot;;@_)"/>
            </x14:dxf>
          </x14:cfRule>
          <xm:sqref>J123</xm:sqref>
        </x14:conditionalFormatting>
        <x14:conditionalFormatting xmlns:xm="http://schemas.microsoft.com/office/excel/2006/main">
          <x14:cfRule type="expression" priority="81" stopIfTrue="1" id="{BCFB0CA1-ABAB-4F80-8487-F9D58DB37FE2}">
            <xm:f>Report_DCF!$B$4="M USD"</xm:f>
            <x14:dxf>
              <numFmt numFmtId="189" formatCode="#,##0,,_);\(#,##0,,\);&quot; - &quot;;@_)"/>
            </x14:dxf>
          </x14:cfRule>
          <xm:sqref>K123</xm:sqref>
        </x14:conditionalFormatting>
        <x14:conditionalFormatting xmlns:xm="http://schemas.microsoft.com/office/excel/2006/main">
          <x14:cfRule type="expression" priority="80" stopIfTrue="1" id="{135AF6E8-A235-4FB8-A757-C029BB9A6C0E}">
            <xm:f>Report_DCF!$B$4="M USD"</xm:f>
            <x14:dxf>
              <numFmt numFmtId="189" formatCode="#,##0,,_);\(#,##0,,\);&quot; - &quot;;@_)"/>
            </x14:dxf>
          </x14:cfRule>
          <xm:sqref>L123</xm:sqref>
        </x14:conditionalFormatting>
        <x14:conditionalFormatting xmlns:xm="http://schemas.microsoft.com/office/excel/2006/main">
          <x14:cfRule type="expression" priority="79" stopIfTrue="1" id="{6B9B22D4-E037-4902-ACDF-70039E6B5EF3}">
            <xm:f>Report_DCF!$B$4="M USD"</xm:f>
            <x14:dxf>
              <numFmt numFmtId="189" formatCode="#,##0,,_);\(#,##0,,\);&quot; - &quot;;@_)"/>
            </x14:dxf>
          </x14:cfRule>
          <xm:sqref>M123</xm:sqref>
        </x14:conditionalFormatting>
        <x14:conditionalFormatting xmlns:xm="http://schemas.microsoft.com/office/excel/2006/main">
          <x14:cfRule type="expression" priority="78" stopIfTrue="1" id="{6E2BCFCC-639B-40EE-BE76-70D12C3422A2}">
            <xm:f>Report_DCF!$B$4="M USD"</xm:f>
            <x14:dxf>
              <numFmt numFmtId="189" formatCode="#,##0,,_);\(#,##0,,\);&quot; - &quot;;@_)"/>
            </x14:dxf>
          </x14:cfRule>
          <xm:sqref>A124</xm:sqref>
        </x14:conditionalFormatting>
        <x14:conditionalFormatting xmlns:xm="http://schemas.microsoft.com/office/excel/2006/main">
          <x14:cfRule type="expression" priority="77" stopIfTrue="1" id="{637260D5-0F1E-4FA0-BDFD-47B65EC46E17}">
            <xm:f>Report_DCF!$B$4="M USD"</xm:f>
            <x14:dxf>
              <numFmt numFmtId="189" formatCode="#,##0,,_);\(#,##0,,\);&quot; - &quot;;@_)"/>
            </x14:dxf>
          </x14:cfRule>
          <xm:sqref>B124</xm:sqref>
        </x14:conditionalFormatting>
        <x14:conditionalFormatting xmlns:xm="http://schemas.microsoft.com/office/excel/2006/main">
          <x14:cfRule type="expression" priority="76" stopIfTrue="1" id="{B690731D-27B2-4143-A019-70A79286C530}">
            <xm:f>Report_DCF!$B$4="M USD"</xm:f>
            <x14:dxf>
              <numFmt numFmtId="189" formatCode="#,##0,,_);\(#,##0,,\);&quot; - &quot;;@_)"/>
            </x14:dxf>
          </x14:cfRule>
          <xm:sqref>C124</xm:sqref>
        </x14:conditionalFormatting>
        <x14:conditionalFormatting xmlns:xm="http://schemas.microsoft.com/office/excel/2006/main">
          <x14:cfRule type="expression" priority="75" stopIfTrue="1" id="{0D0EDA0E-5B0A-45EC-B662-52E660D73861}">
            <xm:f>Report_DCF!$B$4="M USD"</xm:f>
            <x14:dxf>
              <numFmt numFmtId="189" formatCode="#,##0,,_);\(#,##0,,\);&quot; - &quot;;@_)"/>
            </x14:dxf>
          </x14:cfRule>
          <xm:sqref>D124</xm:sqref>
        </x14:conditionalFormatting>
        <x14:conditionalFormatting xmlns:xm="http://schemas.microsoft.com/office/excel/2006/main">
          <x14:cfRule type="expression" priority="74" stopIfTrue="1" id="{E9E322A0-97B7-433A-B03D-9D98AC4F05AA}">
            <xm:f>Report_DCF!$B$4="M USD"</xm:f>
            <x14:dxf>
              <numFmt numFmtId="189" formatCode="#,##0,,_);\(#,##0,,\);&quot; - &quot;;@_)"/>
            </x14:dxf>
          </x14:cfRule>
          <xm:sqref>E124</xm:sqref>
        </x14:conditionalFormatting>
        <x14:conditionalFormatting xmlns:xm="http://schemas.microsoft.com/office/excel/2006/main">
          <x14:cfRule type="expression" priority="73" stopIfTrue="1" id="{9D15CE5B-69B3-403F-A29A-9E13FAE9E9C5}">
            <xm:f>Report_DCF!$B$4="M USD"</xm:f>
            <x14:dxf>
              <numFmt numFmtId="189" formatCode="#,##0,,_);\(#,##0,,\);&quot; - &quot;;@_)"/>
            </x14:dxf>
          </x14:cfRule>
          <xm:sqref>F124</xm:sqref>
        </x14:conditionalFormatting>
        <x14:conditionalFormatting xmlns:xm="http://schemas.microsoft.com/office/excel/2006/main">
          <x14:cfRule type="expression" priority="72" stopIfTrue="1" id="{7FA71572-06D5-4486-80B0-7D6AA1B60EE9}">
            <xm:f>Report_DCF!$B$4="M USD"</xm:f>
            <x14:dxf>
              <numFmt numFmtId="189" formatCode="#,##0,,_);\(#,##0,,\);&quot; - &quot;;@_)"/>
            </x14:dxf>
          </x14:cfRule>
          <xm:sqref>G124</xm:sqref>
        </x14:conditionalFormatting>
        <x14:conditionalFormatting xmlns:xm="http://schemas.microsoft.com/office/excel/2006/main">
          <x14:cfRule type="expression" priority="71" stopIfTrue="1" id="{95FF8AD3-51C9-4959-80C7-1AB3890C7079}">
            <xm:f>Report_DCF!$B$4="M USD"</xm:f>
            <x14:dxf>
              <numFmt numFmtId="189" formatCode="#,##0,,_);\(#,##0,,\);&quot; - &quot;;@_)"/>
            </x14:dxf>
          </x14:cfRule>
          <xm:sqref>H124</xm:sqref>
        </x14:conditionalFormatting>
        <x14:conditionalFormatting xmlns:xm="http://schemas.microsoft.com/office/excel/2006/main">
          <x14:cfRule type="expression" priority="70" stopIfTrue="1" id="{E61220DA-345C-45C3-8AF3-2EAFD7D62003}">
            <xm:f>Report_DCF!$B$4="M USD"</xm:f>
            <x14:dxf>
              <numFmt numFmtId="189" formatCode="#,##0,,_);\(#,##0,,\);&quot; - &quot;;@_)"/>
            </x14:dxf>
          </x14:cfRule>
          <xm:sqref>I124</xm:sqref>
        </x14:conditionalFormatting>
        <x14:conditionalFormatting xmlns:xm="http://schemas.microsoft.com/office/excel/2006/main">
          <x14:cfRule type="expression" priority="69" stopIfTrue="1" id="{C3D6A187-052A-47EB-B568-1DDF4A1306EA}">
            <xm:f>Report_DCF!$B$4="M USD"</xm:f>
            <x14:dxf>
              <numFmt numFmtId="189" formatCode="#,##0,,_);\(#,##0,,\);&quot; - &quot;;@_)"/>
            </x14:dxf>
          </x14:cfRule>
          <xm:sqref>J124</xm:sqref>
        </x14:conditionalFormatting>
        <x14:conditionalFormatting xmlns:xm="http://schemas.microsoft.com/office/excel/2006/main">
          <x14:cfRule type="expression" priority="68" stopIfTrue="1" id="{93F43DDC-45C4-4E09-80E9-2A67B10A9F3C}">
            <xm:f>Report_DCF!$B$4="M USD"</xm:f>
            <x14:dxf>
              <numFmt numFmtId="189" formatCode="#,##0,,_);\(#,##0,,\);&quot; - &quot;;@_)"/>
            </x14:dxf>
          </x14:cfRule>
          <xm:sqref>K124</xm:sqref>
        </x14:conditionalFormatting>
        <x14:conditionalFormatting xmlns:xm="http://schemas.microsoft.com/office/excel/2006/main">
          <x14:cfRule type="expression" priority="67" stopIfTrue="1" id="{D3C2FB72-4A1E-4FEB-B2A0-B8693BC30058}">
            <xm:f>Report_DCF!$B$4="M USD"</xm:f>
            <x14:dxf>
              <numFmt numFmtId="189" formatCode="#,##0,,_);\(#,##0,,\);&quot; - &quot;;@_)"/>
            </x14:dxf>
          </x14:cfRule>
          <xm:sqref>L124</xm:sqref>
        </x14:conditionalFormatting>
        <x14:conditionalFormatting xmlns:xm="http://schemas.microsoft.com/office/excel/2006/main">
          <x14:cfRule type="expression" priority="66" stopIfTrue="1" id="{0E5727AF-75BB-401B-9EB1-3A4CF6218326}">
            <xm:f>Report_DCF!$B$4="M USD"</xm:f>
            <x14:dxf>
              <numFmt numFmtId="189" formatCode="#,##0,,_);\(#,##0,,\);&quot; - &quot;;@_)"/>
            </x14:dxf>
          </x14:cfRule>
          <xm:sqref>M124</xm:sqref>
        </x14:conditionalFormatting>
        <x14:conditionalFormatting xmlns:xm="http://schemas.microsoft.com/office/excel/2006/main">
          <x14:cfRule type="expression" priority="65" stopIfTrue="1" id="{4D7F90BF-F271-4D8E-B06B-0EF02BDAF29F}">
            <xm:f>Report_DCF!$B$4="M USD"</xm:f>
            <x14:dxf>
              <numFmt numFmtId="189" formatCode="#,##0,,_);\(#,##0,,\);&quot; - &quot;;@_)"/>
            </x14:dxf>
          </x14:cfRule>
          <xm:sqref>A125</xm:sqref>
        </x14:conditionalFormatting>
        <x14:conditionalFormatting xmlns:xm="http://schemas.microsoft.com/office/excel/2006/main">
          <x14:cfRule type="expression" priority="64" stopIfTrue="1" id="{6FE501B3-F399-4603-9EE3-26A3EDC2942D}">
            <xm:f>Report_DCF!$B$4="M USD"</xm:f>
            <x14:dxf>
              <numFmt numFmtId="189" formatCode="#,##0,,_);\(#,##0,,\);&quot; - &quot;;@_)"/>
            </x14:dxf>
          </x14:cfRule>
          <xm:sqref>B125</xm:sqref>
        </x14:conditionalFormatting>
        <x14:conditionalFormatting xmlns:xm="http://schemas.microsoft.com/office/excel/2006/main">
          <x14:cfRule type="expression" priority="63" stopIfTrue="1" id="{CA5BD2A0-DE8D-42D3-BDFD-D9469D5EF8ED}">
            <xm:f>Report_DCF!$B$4="M USD"</xm:f>
            <x14:dxf>
              <numFmt numFmtId="189" formatCode="#,##0,,_);\(#,##0,,\);&quot; - &quot;;@_)"/>
            </x14:dxf>
          </x14:cfRule>
          <xm:sqref>C125</xm:sqref>
        </x14:conditionalFormatting>
        <x14:conditionalFormatting xmlns:xm="http://schemas.microsoft.com/office/excel/2006/main">
          <x14:cfRule type="expression" priority="62" stopIfTrue="1" id="{60AC6224-AE7D-45D3-B1D6-5B637C679E9F}">
            <xm:f>Report_DCF!$B$4="M USD"</xm:f>
            <x14:dxf>
              <numFmt numFmtId="189" formatCode="#,##0,,_);\(#,##0,,\);&quot; - &quot;;@_)"/>
            </x14:dxf>
          </x14:cfRule>
          <xm:sqref>D125</xm:sqref>
        </x14:conditionalFormatting>
        <x14:conditionalFormatting xmlns:xm="http://schemas.microsoft.com/office/excel/2006/main">
          <x14:cfRule type="expression" priority="61" stopIfTrue="1" id="{E94567CC-8D77-4691-9869-B63B2B159D6C}">
            <xm:f>Report_DCF!$B$4="M USD"</xm:f>
            <x14:dxf>
              <numFmt numFmtId="189" formatCode="#,##0,,_);\(#,##0,,\);&quot; - &quot;;@_)"/>
            </x14:dxf>
          </x14:cfRule>
          <xm:sqref>E125</xm:sqref>
        </x14:conditionalFormatting>
        <x14:conditionalFormatting xmlns:xm="http://schemas.microsoft.com/office/excel/2006/main">
          <x14:cfRule type="expression" priority="60" stopIfTrue="1" id="{15327D2E-675B-4943-93B6-60B98567BACD}">
            <xm:f>Report_DCF!$B$4="M USD"</xm:f>
            <x14:dxf>
              <numFmt numFmtId="189" formatCode="#,##0,,_);\(#,##0,,\);&quot; - &quot;;@_)"/>
            </x14:dxf>
          </x14:cfRule>
          <xm:sqref>F125</xm:sqref>
        </x14:conditionalFormatting>
        <x14:conditionalFormatting xmlns:xm="http://schemas.microsoft.com/office/excel/2006/main">
          <x14:cfRule type="expression" priority="59" stopIfTrue="1" id="{5418E330-CE4A-44C2-B24E-A536E6B189EB}">
            <xm:f>Report_DCF!$B$4="M USD"</xm:f>
            <x14:dxf>
              <numFmt numFmtId="189" formatCode="#,##0,,_);\(#,##0,,\);&quot; - &quot;;@_)"/>
            </x14:dxf>
          </x14:cfRule>
          <xm:sqref>G125</xm:sqref>
        </x14:conditionalFormatting>
        <x14:conditionalFormatting xmlns:xm="http://schemas.microsoft.com/office/excel/2006/main">
          <x14:cfRule type="expression" priority="58" stopIfTrue="1" id="{FC2D1F7B-0BE3-4D21-8915-D503BBBBD0BE}">
            <xm:f>Report_DCF!$B$4="M USD"</xm:f>
            <x14:dxf>
              <numFmt numFmtId="189" formatCode="#,##0,,_);\(#,##0,,\);&quot; - &quot;;@_)"/>
            </x14:dxf>
          </x14:cfRule>
          <xm:sqref>H125</xm:sqref>
        </x14:conditionalFormatting>
        <x14:conditionalFormatting xmlns:xm="http://schemas.microsoft.com/office/excel/2006/main">
          <x14:cfRule type="expression" priority="57" stopIfTrue="1" id="{000D3848-66B8-47BE-9750-81AF94196602}">
            <xm:f>Report_DCF!$B$4="M USD"</xm:f>
            <x14:dxf>
              <numFmt numFmtId="189" formatCode="#,##0,,_);\(#,##0,,\);&quot; - &quot;;@_)"/>
            </x14:dxf>
          </x14:cfRule>
          <xm:sqref>I125</xm:sqref>
        </x14:conditionalFormatting>
        <x14:conditionalFormatting xmlns:xm="http://schemas.microsoft.com/office/excel/2006/main">
          <x14:cfRule type="expression" priority="56" stopIfTrue="1" id="{3C4FEE6B-6FB2-4EA6-9D8B-621D0BABAA4D}">
            <xm:f>Report_DCF!$B$4="M USD"</xm:f>
            <x14:dxf>
              <numFmt numFmtId="189" formatCode="#,##0,,_);\(#,##0,,\);&quot; - &quot;;@_)"/>
            </x14:dxf>
          </x14:cfRule>
          <xm:sqref>J125</xm:sqref>
        </x14:conditionalFormatting>
        <x14:conditionalFormatting xmlns:xm="http://schemas.microsoft.com/office/excel/2006/main">
          <x14:cfRule type="expression" priority="55" stopIfTrue="1" id="{06DCB67D-908F-4654-B559-F78CFBE795F6}">
            <xm:f>Report_DCF!$B$4="M USD"</xm:f>
            <x14:dxf>
              <numFmt numFmtId="189" formatCode="#,##0,,_);\(#,##0,,\);&quot; - &quot;;@_)"/>
            </x14:dxf>
          </x14:cfRule>
          <xm:sqref>K125</xm:sqref>
        </x14:conditionalFormatting>
        <x14:conditionalFormatting xmlns:xm="http://schemas.microsoft.com/office/excel/2006/main">
          <x14:cfRule type="expression" priority="54" stopIfTrue="1" id="{FCEE738B-284F-4476-90BD-D56B575F3EAC}">
            <xm:f>Report_DCF!$B$4="M USD"</xm:f>
            <x14:dxf>
              <numFmt numFmtId="189" formatCode="#,##0,,_);\(#,##0,,\);&quot; - &quot;;@_)"/>
            </x14:dxf>
          </x14:cfRule>
          <xm:sqref>L125</xm:sqref>
        </x14:conditionalFormatting>
        <x14:conditionalFormatting xmlns:xm="http://schemas.microsoft.com/office/excel/2006/main">
          <x14:cfRule type="expression" priority="53" stopIfTrue="1" id="{A0B20CBF-90CE-4D18-A95D-517A724A755A}">
            <xm:f>Report_DCF!$B$4="M USD"</xm:f>
            <x14:dxf>
              <numFmt numFmtId="189" formatCode="#,##0,,_);\(#,##0,,\);&quot; - &quot;;@_)"/>
            </x14:dxf>
          </x14:cfRule>
          <xm:sqref>M125</xm:sqref>
        </x14:conditionalFormatting>
        <x14:conditionalFormatting xmlns:xm="http://schemas.microsoft.com/office/excel/2006/main">
          <x14:cfRule type="expression" priority="52" stopIfTrue="1" id="{9D210ED7-0766-41EC-947B-71633D78B5D5}">
            <xm:f>Report_DCF!$B$4="M USD"</xm:f>
            <x14:dxf>
              <numFmt numFmtId="189" formatCode="#,##0,,_);\(#,##0,,\);&quot; - &quot;;@_)"/>
            </x14:dxf>
          </x14:cfRule>
          <xm:sqref>A126</xm:sqref>
        </x14:conditionalFormatting>
        <x14:conditionalFormatting xmlns:xm="http://schemas.microsoft.com/office/excel/2006/main">
          <x14:cfRule type="expression" priority="51" stopIfTrue="1" id="{FBFFBC8E-FDA6-41B3-9DCD-84F97F2EF891}">
            <xm:f>Report_DCF!$B$4="M USD"</xm:f>
            <x14:dxf>
              <numFmt numFmtId="189" formatCode="#,##0,,_);\(#,##0,,\);&quot; - &quot;;@_)"/>
            </x14:dxf>
          </x14:cfRule>
          <xm:sqref>B126</xm:sqref>
        </x14:conditionalFormatting>
        <x14:conditionalFormatting xmlns:xm="http://schemas.microsoft.com/office/excel/2006/main">
          <x14:cfRule type="expression" priority="50" stopIfTrue="1" id="{E107D942-AC90-4FB7-8F50-42CD866F4FCC}">
            <xm:f>Report_DCF!$B$4="M USD"</xm:f>
            <x14:dxf>
              <numFmt numFmtId="189" formatCode="#,##0,,_);\(#,##0,,\);&quot; - &quot;;@_)"/>
            </x14:dxf>
          </x14:cfRule>
          <xm:sqref>C126</xm:sqref>
        </x14:conditionalFormatting>
        <x14:conditionalFormatting xmlns:xm="http://schemas.microsoft.com/office/excel/2006/main">
          <x14:cfRule type="expression" priority="49" stopIfTrue="1" id="{8FED4F1E-A3B5-456E-80D7-FF730CB94420}">
            <xm:f>Report_DCF!$B$4="M USD"</xm:f>
            <x14:dxf>
              <numFmt numFmtId="189" formatCode="#,##0,,_);\(#,##0,,\);&quot; - &quot;;@_)"/>
            </x14:dxf>
          </x14:cfRule>
          <xm:sqref>D126</xm:sqref>
        </x14:conditionalFormatting>
        <x14:conditionalFormatting xmlns:xm="http://schemas.microsoft.com/office/excel/2006/main">
          <x14:cfRule type="expression" priority="48" stopIfTrue="1" id="{F1E34823-B446-4FA6-A3BF-24E6AF089300}">
            <xm:f>Report_DCF!$B$4="M USD"</xm:f>
            <x14:dxf>
              <numFmt numFmtId="189" formatCode="#,##0,,_);\(#,##0,,\);&quot; - &quot;;@_)"/>
            </x14:dxf>
          </x14:cfRule>
          <xm:sqref>E126</xm:sqref>
        </x14:conditionalFormatting>
        <x14:conditionalFormatting xmlns:xm="http://schemas.microsoft.com/office/excel/2006/main">
          <x14:cfRule type="expression" priority="47" stopIfTrue="1" id="{904DCC42-0FF3-4B1C-A816-6419CB407A8B}">
            <xm:f>Report_DCF!$B$4="M USD"</xm:f>
            <x14:dxf>
              <numFmt numFmtId="189" formatCode="#,##0,,_);\(#,##0,,\);&quot; - &quot;;@_)"/>
            </x14:dxf>
          </x14:cfRule>
          <xm:sqref>F126</xm:sqref>
        </x14:conditionalFormatting>
        <x14:conditionalFormatting xmlns:xm="http://schemas.microsoft.com/office/excel/2006/main">
          <x14:cfRule type="expression" priority="46" stopIfTrue="1" id="{72B620EB-02FC-481B-A7C1-9D1BD7BE3E26}">
            <xm:f>Report_DCF!$B$4="M USD"</xm:f>
            <x14:dxf>
              <numFmt numFmtId="189" formatCode="#,##0,,_);\(#,##0,,\);&quot; - &quot;;@_)"/>
            </x14:dxf>
          </x14:cfRule>
          <xm:sqref>G126</xm:sqref>
        </x14:conditionalFormatting>
        <x14:conditionalFormatting xmlns:xm="http://schemas.microsoft.com/office/excel/2006/main">
          <x14:cfRule type="expression" priority="45" stopIfTrue="1" id="{CBCA1052-C6CC-4B11-B698-8B68F7D1E181}">
            <xm:f>Report_DCF!$B$4="M USD"</xm:f>
            <x14:dxf>
              <numFmt numFmtId="189" formatCode="#,##0,,_);\(#,##0,,\);&quot; - &quot;;@_)"/>
            </x14:dxf>
          </x14:cfRule>
          <xm:sqref>H126</xm:sqref>
        </x14:conditionalFormatting>
        <x14:conditionalFormatting xmlns:xm="http://schemas.microsoft.com/office/excel/2006/main">
          <x14:cfRule type="expression" priority="44" stopIfTrue="1" id="{04BC2090-7D76-487B-93F1-7C16E9928487}">
            <xm:f>Report_DCF!$B$4="M USD"</xm:f>
            <x14:dxf>
              <numFmt numFmtId="189" formatCode="#,##0,,_);\(#,##0,,\);&quot; - &quot;;@_)"/>
            </x14:dxf>
          </x14:cfRule>
          <xm:sqref>I126</xm:sqref>
        </x14:conditionalFormatting>
        <x14:conditionalFormatting xmlns:xm="http://schemas.microsoft.com/office/excel/2006/main">
          <x14:cfRule type="expression" priority="43" stopIfTrue="1" id="{CA0E63B2-FDF0-4B4C-89CC-5637E7BEBF15}">
            <xm:f>Report_DCF!$B$4="M USD"</xm:f>
            <x14:dxf>
              <numFmt numFmtId="189" formatCode="#,##0,,_);\(#,##0,,\);&quot; - &quot;;@_)"/>
            </x14:dxf>
          </x14:cfRule>
          <xm:sqref>J126</xm:sqref>
        </x14:conditionalFormatting>
        <x14:conditionalFormatting xmlns:xm="http://schemas.microsoft.com/office/excel/2006/main">
          <x14:cfRule type="expression" priority="42" stopIfTrue="1" id="{07C427B7-7798-449D-9375-320F879D6D7F}">
            <xm:f>Report_DCF!$B$4="M USD"</xm:f>
            <x14:dxf>
              <numFmt numFmtId="189" formatCode="#,##0,,_);\(#,##0,,\);&quot; - &quot;;@_)"/>
            </x14:dxf>
          </x14:cfRule>
          <xm:sqref>K126</xm:sqref>
        </x14:conditionalFormatting>
        <x14:conditionalFormatting xmlns:xm="http://schemas.microsoft.com/office/excel/2006/main">
          <x14:cfRule type="expression" priority="41" stopIfTrue="1" id="{728367A9-1C91-4697-9DDA-557075FD9555}">
            <xm:f>Report_DCF!$B$4="M USD"</xm:f>
            <x14:dxf>
              <numFmt numFmtId="189" formatCode="#,##0,,_);\(#,##0,,\);&quot; - &quot;;@_)"/>
            </x14:dxf>
          </x14:cfRule>
          <xm:sqref>L126</xm:sqref>
        </x14:conditionalFormatting>
        <x14:conditionalFormatting xmlns:xm="http://schemas.microsoft.com/office/excel/2006/main">
          <x14:cfRule type="expression" priority="40" stopIfTrue="1" id="{5E5DCA0D-4B65-461F-A8E0-C2D9702EAD8B}">
            <xm:f>Report_DCF!$B$4="M USD"</xm:f>
            <x14:dxf>
              <numFmt numFmtId="189" formatCode="#,##0,,_);\(#,##0,,\);&quot; - &quot;;@_)"/>
            </x14:dxf>
          </x14:cfRule>
          <xm:sqref>M126</xm:sqref>
        </x14:conditionalFormatting>
        <x14:conditionalFormatting xmlns:xm="http://schemas.microsoft.com/office/excel/2006/main">
          <x14:cfRule type="expression" priority="39" stopIfTrue="1" id="{93CD3BE4-FEEE-4A46-BE7B-4D818E6AE169}">
            <xm:f>Report_DCF!$B$4="M USD"</xm:f>
            <x14:dxf>
              <numFmt numFmtId="189" formatCode="#,##0,,_);\(#,##0,,\);&quot; - &quot;;@_)"/>
            </x14:dxf>
          </x14:cfRule>
          <xm:sqref>A127</xm:sqref>
        </x14:conditionalFormatting>
        <x14:conditionalFormatting xmlns:xm="http://schemas.microsoft.com/office/excel/2006/main">
          <x14:cfRule type="expression" priority="38" stopIfTrue="1" id="{AEE0285F-F990-409A-AAFF-ECBCE51D8326}">
            <xm:f>Report_DCF!$B$4="M USD"</xm:f>
            <x14:dxf>
              <numFmt numFmtId="189" formatCode="#,##0,,_);\(#,##0,,\);&quot; - &quot;;@_)"/>
            </x14:dxf>
          </x14:cfRule>
          <xm:sqref>B127</xm:sqref>
        </x14:conditionalFormatting>
        <x14:conditionalFormatting xmlns:xm="http://schemas.microsoft.com/office/excel/2006/main">
          <x14:cfRule type="expression" priority="37" stopIfTrue="1" id="{895A3643-0047-4178-B198-35DBF1E2D649}">
            <xm:f>Report_DCF!$B$4="M USD"</xm:f>
            <x14:dxf>
              <numFmt numFmtId="189" formatCode="#,##0,,_);\(#,##0,,\);&quot; - &quot;;@_)"/>
            </x14:dxf>
          </x14:cfRule>
          <xm:sqref>C127</xm:sqref>
        </x14:conditionalFormatting>
        <x14:conditionalFormatting xmlns:xm="http://schemas.microsoft.com/office/excel/2006/main">
          <x14:cfRule type="expression" priority="36" stopIfTrue="1" id="{19DF4BB6-6754-4736-84CA-690B969332FB}">
            <xm:f>Report_DCF!$B$4="M USD"</xm:f>
            <x14:dxf>
              <numFmt numFmtId="189" formatCode="#,##0,,_);\(#,##0,,\);&quot; - &quot;;@_)"/>
            </x14:dxf>
          </x14:cfRule>
          <xm:sqref>D127</xm:sqref>
        </x14:conditionalFormatting>
        <x14:conditionalFormatting xmlns:xm="http://schemas.microsoft.com/office/excel/2006/main">
          <x14:cfRule type="expression" priority="35" stopIfTrue="1" id="{A4FA8CD4-C171-4951-9D0E-4882C8B40789}">
            <xm:f>Report_DCF!$B$4="M USD"</xm:f>
            <x14:dxf>
              <numFmt numFmtId="189" formatCode="#,##0,,_);\(#,##0,,\);&quot; - &quot;;@_)"/>
            </x14:dxf>
          </x14:cfRule>
          <xm:sqref>E127</xm:sqref>
        </x14:conditionalFormatting>
        <x14:conditionalFormatting xmlns:xm="http://schemas.microsoft.com/office/excel/2006/main">
          <x14:cfRule type="expression" priority="34" stopIfTrue="1" id="{44306D92-88CF-45B5-9543-BA90765F91F9}">
            <xm:f>Report_DCF!$B$4="M USD"</xm:f>
            <x14:dxf>
              <numFmt numFmtId="189" formatCode="#,##0,,_);\(#,##0,,\);&quot; - &quot;;@_)"/>
            </x14:dxf>
          </x14:cfRule>
          <xm:sqref>F127</xm:sqref>
        </x14:conditionalFormatting>
        <x14:conditionalFormatting xmlns:xm="http://schemas.microsoft.com/office/excel/2006/main">
          <x14:cfRule type="expression" priority="33" stopIfTrue="1" id="{5BE1BD57-6F99-4AF6-A876-D00F6A4ADBEF}">
            <xm:f>Report_DCF!$B$4="M USD"</xm:f>
            <x14:dxf>
              <numFmt numFmtId="189" formatCode="#,##0,,_);\(#,##0,,\);&quot; - &quot;;@_)"/>
            </x14:dxf>
          </x14:cfRule>
          <xm:sqref>G127</xm:sqref>
        </x14:conditionalFormatting>
        <x14:conditionalFormatting xmlns:xm="http://schemas.microsoft.com/office/excel/2006/main">
          <x14:cfRule type="expression" priority="32" stopIfTrue="1" id="{039FBDE0-19CA-44A2-BBED-BA0CA96E1160}">
            <xm:f>Report_DCF!$B$4="M USD"</xm:f>
            <x14:dxf>
              <numFmt numFmtId="189" formatCode="#,##0,,_);\(#,##0,,\);&quot; - &quot;;@_)"/>
            </x14:dxf>
          </x14:cfRule>
          <xm:sqref>H127</xm:sqref>
        </x14:conditionalFormatting>
        <x14:conditionalFormatting xmlns:xm="http://schemas.microsoft.com/office/excel/2006/main">
          <x14:cfRule type="expression" priority="31" stopIfTrue="1" id="{BCE9316A-1B49-494B-BA49-7D39A11095B2}">
            <xm:f>Report_DCF!$B$4="M USD"</xm:f>
            <x14:dxf>
              <numFmt numFmtId="189" formatCode="#,##0,,_);\(#,##0,,\);&quot; - &quot;;@_)"/>
            </x14:dxf>
          </x14:cfRule>
          <xm:sqref>I127</xm:sqref>
        </x14:conditionalFormatting>
        <x14:conditionalFormatting xmlns:xm="http://schemas.microsoft.com/office/excel/2006/main">
          <x14:cfRule type="expression" priority="30" stopIfTrue="1" id="{5A1F13A7-0702-435F-8248-767A950BC68E}">
            <xm:f>Report_DCF!$B$4="M USD"</xm:f>
            <x14:dxf>
              <numFmt numFmtId="189" formatCode="#,##0,,_);\(#,##0,,\);&quot; - &quot;;@_)"/>
            </x14:dxf>
          </x14:cfRule>
          <xm:sqref>J127</xm:sqref>
        </x14:conditionalFormatting>
        <x14:conditionalFormatting xmlns:xm="http://schemas.microsoft.com/office/excel/2006/main">
          <x14:cfRule type="expression" priority="29" stopIfTrue="1" id="{0ACBEDDC-662D-43DA-B324-BC33A718633E}">
            <xm:f>Report_DCF!$B$4="M USD"</xm:f>
            <x14:dxf>
              <numFmt numFmtId="189" formatCode="#,##0,,_);\(#,##0,,\);&quot; - &quot;;@_)"/>
            </x14:dxf>
          </x14:cfRule>
          <xm:sqref>K127</xm:sqref>
        </x14:conditionalFormatting>
        <x14:conditionalFormatting xmlns:xm="http://schemas.microsoft.com/office/excel/2006/main">
          <x14:cfRule type="expression" priority="28" stopIfTrue="1" id="{DB4CA85E-C2CC-4427-AEDD-A9A25A0316ED}">
            <xm:f>Report_DCF!$B$4="M USD"</xm:f>
            <x14:dxf>
              <numFmt numFmtId="189" formatCode="#,##0,,_);\(#,##0,,\);&quot; - &quot;;@_)"/>
            </x14:dxf>
          </x14:cfRule>
          <xm:sqref>L127</xm:sqref>
        </x14:conditionalFormatting>
        <x14:conditionalFormatting xmlns:xm="http://schemas.microsoft.com/office/excel/2006/main">
          <x14:cfRule type="expression" priority="27" stopIfTrue="1" id="{88333838-7AF2-4802-9F65-9944F3FF88B3}">
            <xm:f>Report_DCF!$B$4="M USD"</xm:f>
            <x14:dxf>
              <numFmt numFmtId="189" formatCode="#,##0,,_);\(#,##0,,\);&quot; - &quot;;@_)"/>
            </x14:dxf>
          </x14:cfRule>
          <xm:sqref>M127</xm:sqref>
        </x14:conditionalFormatting>
        <x14:conditionalFormatting xmlns:xm="http://schemas.microsoft.com/office/excel/2006/main">
          <x14:cfRule type="expression" priority="26" stopIfTrue="1" id="{5CE922A6-9AFF-4DE1-B945-EA450C58A990}">
            <xm:f>Report_DCF!$B$4="M USD"</xm:f>
            <x14:dxf>
              <numFmt numFmtId="189" formatCode="#,##0,,_);\(#,##0,,\);&quot; - &quot;;@_)"/>
            </x14:dxf>
          </x14:cfRule>
          <xm:sqref>A128</xm:sqref>
        </x14:conditionalFormatting>
        <x14:conditionalFormatting xmlns:xm="http://schemas.microsoft.com/office/excel/2006/main">
          <x14:cfRule type="expression" priority="25" stopIfTrue="1" id="{8E5FBCB2-E737-4C1D-9F9D-B1AD7336CE83}">
            <xm:f>Report_DCF!$B$4="M USD"</xm:f>
            <x14:dxf>
              <numFmt numFmtId="189" formatCode="#,##0,,_);\(#,##0,,\);&quot; - &quot;;@_)"/>
            </x14:dxf>
          </x14:cfRule>
          <xm:sqref>B128</xm:sqref>
        </x14:conditionalFormatting>
        <x14:conditionalFormatting xmlns:xm="http://schemas.microsoft.com/office/excel/2006/main">
          <x14:cfRule type="expression" priority="24" stopIfTrue="1" id="{BB93A2BB-36C6-4F97-994F-9B0BB33301A5}">
            <xm:f>Report_DCF!$B$4="M USD"</xm:f>
            <x14:dxf>
              <numFmt numFmtId="189" formatCode="#,##0,,_);\(#,##0,,\);&quot; - &quot;;@_)"/>
            </x14:dxf>
          </x14:cfRule>
          <xm:sqref>C128</xm:sqref>
        </x14:conditionalFormatting>
        <x14:conditionalFormatting xmlns:xm="http://schemas.microsoft.com/office/excel/2006/main">
          <x14:cfRule type="expression" priority="23" stopIfTrue="1" id="{617287D7-83D1-413F-A1DA-1C6B278159BB}">
            <xm:f>Report_DCF!$B$4="M USD"</xm:f>
            <x14:dxf>
              <numFmt numFmtId="189" formatCode="#,##0,,_);\(#,##0,,\);&quot; - &quot;;@_)"/>
            </x14:dxf>
          </x14:cfRule>
          <xm:sqref>D128</xm:sqref>
        </x14:conditionalFormatting>
        <x14:conditionalFormatting xmlns:xm="http://schemas.microsoft.com/office/excel/2006/main">
          <x14:cfRule type="expression" priority="22" stopIfTrue="1" id="{D75C9F50-0EE0-4183-A56B-1677FC04827D}">
            <xm:f>Report_DCF!$B$4="M USD"</xm:f>
            <x14:dxf>
              <numFmt numFmtId="189" formatCode="#,##0,,_);\(#,##0,,\);&quot; - &quot;;@_)"/>
            </x14:dxf>
          </x14:cfRule>
          <xm:sqref>E128</xm:sqref>
        </x14:conditionalFormatting>
        <x14:conditionalFormatting xmlns:xm="http://schemas.microsoft.com/office/excel/2006/main">
          <x14:cfRule type="expression" priority="21" stopIfTrue="1" id="{4E626303-8178-4362-A6EE-DACF6E2C2348}">
            <xm:f>Report_DCF!$B$4="M USD"</xm:f>
            <x14:dxf>
              <numFmt numFmtId="189" formatCode="#,##0,,_);\(#,##0,,\);&quot; - &quot;;@_)"/>
            </x14:dxf>
          </x14:cfRule>
          <xm:sqref>F128</xm:sqref>
        </x14:conditionalFormatting>
        <x14:conditionalFormatting xmlns:xm="http://schemas.microsoft.com/office/excel/2006/main">
          <x14:cfRule type="expression" priority="20" stopIfTrue="1" id="{3C58323B-A161-4149-B545-DA3A604E894D}">
            <xm:f>Report_DCF!$B$4="M USD"</xm:f>
            <x14:dxf>
              <numFmt numFmtId="189" formatCode="#,##0,,_);\(#,##0,,\);&quot; - &quot;;@_)"/>
            </x14:dxf>
          </x14:cfRule>
          <xm:sqref>G128</xm:sqref>
        </x14:conditionalFormatting>
        <x14:conditionalFormatting xmlns:xm="http://schemas.microsoft.com/office/excel/2006/main">
          <x14:cfRule type="expression" priority="19" stopIfTrue="1" id="{87816634-FCAB-4DE6-AD84-A3E471C708F0}">
            <xm:f>Report_DCF!$B$4="M USD"</xm:f>
            <x14:dxf>
              <numFmt numFmtId="189" formatCode="#,##0,,_);\(#,##0,,\);&quot; - &quot;;@_)"/>
            </x14:dxf>
          </x14:cfRule>
          <xm:sqref>H128</xm:sqref>
        </x14:conditionalFormatting>
        <x14:conditionalFormatting xmlns:xm="http://schemas.microsoft.com/office/excel/2006/main">
          <x14:cfRule type="expression" priority="18" stopIfTrue="1" id="{A897C726-D572-4094-8806-01BC93B9C42B}">
            <xm:f>Report_DCF!$B$4="M USD"</xm:f>
            <x14:dxf>
              <numFmt numFmtId="189" formatCode="#,##0,,_);\(#,##0,,\);&quot; - &quot;;@_)"/>
            </x14:dxf>
          </x14:cfRule>
          <xm:sqref>I128</xm:sqref>
        </x14:conditionalFormatting>
        <x14:conditionalFormatting xmlns:xm="http://schemas.microsoft.com/office/excel/2006/main">
          <x14:cfRule type="expression" priority="17" stopIfTrue="1" id="{4DB64129-297A-4342-8D2B-32E49FBDB2AA}">
            <xm:f>Report_DCF!$B$4="M USD"</xm:f>
            <x14:dxf>
              <numFmt numFmtId="189" formatCode="#,##0,,_);\(#,##0,,\);&quot; - &quot;;@_)"/>
            </x14:dxf>
          </x14:cfRule>
          <xm:sqref>J128</xm:sqref>
        </x14:conditionalFormatting>
        <x14:conditionalFormatting xmlns:xm="http://schemas.microsoft.com/office/excel/2006/main">
          <x14:cfRule type="expression" priority="16" stopIfTrue="1" id="{64173F31-A6FF-40A5-AE9D-18EB8E459415}">
            <xm:f>Report_DCF!$B$4="M USD"</xm:f>
            <x14:dxf>
              <numFmt numFmtId="189" formatCode="#,##0,,_);\(#,##0,,\);&quot; - &quot;;@_)"/>
            </x14:dxf>
          </x14:cfRule>
          <xm:sqref>K128</xm:sqref>
        </x14:conditionalFormatting>
        <x14:conditionalFormatting xmlns:xm="http://schemas.microsoft.com/office/excel/2006/main">
          <x14:cfRule type="expression" priority="15" stopIfTrue="1" id="{61C97165-105C-4829-9EBF-5BB3D9CA4B1D}">
            <xm:f>Report_DCF!$B$4="M USD"</xm:f>
            <x14:dxf>
              <numFmt numFmtId="189" formatCode="#,##0,,_);\(#,##0,,\);&quot; - &quot;;@_)"/>
            </x14:dxf>
          </x14:cfRule>
          <xm:sqref>L128</xm:sqref>
        </x14:conditionalFormatting>
        <x14:conditionalFormatting xmlns:xm="http://schemas.microsoft.com/office/excel/2006/main">
          <x14:cfRule type="expression" priority="14" stopIfTrue="1" id="{14E93E1A-CEA2-4F0A-BDE6-D62F11E61C76}">
            <xm:f>Report_DCF!$B$4="M USD"</xm:f>
            <x14:dxf>
              <numFmt numFmtId="189" formatCode="#,##0,,_);\(#,##0,,\);&quot; - &quot;;@_)"/>
            </x14:dxf>
          </x14:cfRule>
          <xm:sqref>M128</xm:sqref>
        </x14:conditionalFormatting>
        <x14:conditionalFormatting xmlns:xm="http://schemas.microsoft.com/office/excel/2006/main">
          <x14:cfRule type="expression" priority="13" stopIfTrue="1" id="{70F6C8D5-92D3-4021-9B31-85ABB6A7039B}">
            <xm:f>Report_DCF!$B$4="M USD"</xm:f>
            <x14:dxf>
              <numFmt numFmtId="189" formatCode="#,##0,,_);\(#,##0,,\);&quot; - &quot;;@_)"/>
            </x14:dxf>
          </x14:cfRule>
          <xm:sqref>A129</xm:sqref>
        </x14:conditionalFormatting>
        <x14:conditionalFormatting xmlns:xm="http://schemas.microsoft.com/office/excel/2006/main">
          <x14:cfRule type="expression" priority="12" stopIfTrue="1" id="{DB1648FE-32B8-4DF7-841D-06125B47A4B2}">
            <xm:f>Report_DCF!$B$4="M USD"</xm:f>
            <x14:dxf>
              <numFmt numFmtId="189" formatCode="#,##0,,_);\(#,##0,,\);&quot; - &quot;;@_)"/>
            </x14:dxf>
          </x14:cfRule>
          <xm:sqref>B129</xm:sqref>
        </x14:conditionalFormatting>
        <x14:conditionalFormatting xmlns:xm="http://schemas.microsoft.com/office/excel/2006/main">
          <x14:cfRule type="expression" priority="11" stopIfTrue="1" id="{6613F43B-39C8-4139-A8F3-74266F98F02F}">
            <xm:f>Report_DCF!$B$4="M USD"</xm:f>
            <x14:dxf>
              <numFmt numFmtId="189" formatCode="#,##0,,_);\(#,##0,,\);&quot; - &quot;;@_)"/>
            </x14:dxf>
          </x14:cfRule>
          <xm:sqref>C129</xm:sqref>
        </x14:conditionalFormatting>
        <x14:conditionalFormatting xmlns:xm="http://schemas.microsoft.com/office/excel/2006/main">
          <x14:cfRule type="expression" priority="10" stopIfTrue="1" id="{B56D8CFA-FF20-4561-BCA8-E3ED5479DA6A}">
            <xm:f>Report_DCF!$B$4="M USD"</xm:f>
            <x14:dxf>
              <numFmt numFmtId="189" formatCode="#,##0,,_);\(#,##0,,\);&quot; - &quot;;@_)"/>
            </x14:dxf>
          </x14:cfRule>
          <xm:sqref>D129</xm:sqref>
        </x14:conditionalFormatting>
        <x14:conditionalFormatting xmlns:xm="http://schemas.microsoft.com/office/excel/2006/main">
          <x14:cfRule type="expression" priority="9" stopIfTrue="1" id="{874F3198-C43E-44F7-868A-67B1D2612B28}">
            <xm:f>Report_DCF!$B$4="M USD"</xm:f>
            <x14:dxf>
              <numFmt numFmtId="189" formatCode="#,##0,,_);\(#,##0,,\);&quot; - &quot;;@_)"/>
            </x14:dxf>
          </x14:cfRule>
          <xm:sqref>E129</xm:sqref>
        </x14:conditionalFormatting>
        <x14:conditionalFormatting xmlns:xm="http://schemas.microsoft.com/office/excel/2006/main">
          <x14:cfRule type="expression" priority="8" stopIfTrue="1" id="{CC035968-B4BD-4CAB-A94A-3B29CC6348D2}">
            <xm:f>Report_DCF!$B$4="M USD"</xm:f>
            <x14:dxf>
              <numFmt numFmtId="189" formatCode="#,##0,,_);\(#,##0,,\);&quot; - &quot;;@_)"/>
            </x14:dxf>
          </x14:cfRule>
          <xm:sqref>F129</xm:sqref>
        </x14:conditionalFormatting>
        <x14:conditionalFormatting xmlns:xm="http://schemas.microsoft.com/office/excel/2006/main">
          <x14:cfRule type="expression" priority="7" stopIfTrue="1" id="{1C820133-5319-4D02-B0F1-C1033295D4FA}">
            <xm:f>Report_DCF!$B$4="M USD"</xm:f>
            <x14:dxf>
              <numFmt numFmtId="189" formatCode="#,##0,,_);\(#,##0,,\);&quot; - &quot;;@_)"/>
            </x14:dxf>
          </x14:cfRule>
          <xm:sqref>G129</xm:sqref>
        </x14:conditionalFormatting>
        <x14:conditionalFormatting xmlns:xm="http://schemas.microsoft.com/office/excel/2006/main">
          <x14:cfRule type="expression" priority="6" stopIfTrue="1" id="{7FA5B1C3-816C-4D0D-B516-81DBB41B830E}">
            <xm:f>Report_DCF!$B$4="M USD"</xm:f>
            <x14:dxf>
              <numFmt numFmtId="189" formatCode="#,##0,,_);\(#,##0,,\);&quot; - &quot;;@_)"/>
            </x14:dxf>
          </x14:cfRule>
          <xm:sqref>H129</xm:sqref>
        </x14:conditionalFormatting>
        <x14:conditionalFormatting xmlns:xm="http://schemas.microsoft.com/office/excel/2006/main">
          <x14:cfRule type="expression" priority="5" stopIfTrue="1" id="{E39FB1D2-49E4-4C84-B884-B99A7BF2DA1F}">
            <xm:f>Report_DCF!$B$4="M USD"</xm:f>
            <x14:dxf>
              <numFmt numFmtId="189" formatCode="#,##0,,_);\(#,##0,,\);&quot; - &quot;;@_)"/>
            </x14:dxf>
          </x14:cfRule>
          <xm:sqref>I129</xm:sqref>
        </x14:conditionalFormatting>
        <x14:conditionalFormatting xmlns:xm="http://schemas.microsoft.com/office/excel/2006/main">
          <x14:cfRule type="expression" priority="4" stopIfTrue="1" id="{11C433FA-7A4D-422A-9F52-353FC1FAC478}">
            <xm:f>Report_DCF!$B$4="M USD"</xm:f>
            <x14:dxf>
              <numFmt numFmtId="189" formatCode="#,##0,,_);\(#,##0,,\);&quot; - &quot;;@_)"/>
            </x14:dxf>
          </x14:cfRule>
          <xm:sqref>J129</xm:sqref>
        </x14:conditionalFormatting>
        <x14:conditionalFormatting xmlns:xm="http://schemas.microsoft.com/office/excel/2006/main">
          <x14:cfRule type="expression" priority="3" stopIfTrue="1" id="{7923B223-81F7-4C84-8888-0482DFC40AB7}">
            <xm:f>Report_DCF!$B$4="M USD"</xm:f>
            <x14:dxf>
              <numFmt numFmtId="189" formatCode="#,##0,,_);\(#,##0,,\);&quot; - &quot;;@_)"/>
            </x14:dxf>
          </x14:cfRule>
          <xm:sqref>K129</xm:sqref>
        </x14:conditionalFormatting>
        <x14:conditionalFormatting xmlns:xm="http://schemas.microsoft.com/office/excel/2006/main">
          <x14:cfRule type="expression" priority="2" stopIfTrue="1" id="{9F9C193D-7436-4219-8B2E-2016BA568EFE}">
            <xm:f>Report_DCF!$B$4="M USD"</xm:f>
            <x14:dxf>
              <numFmt numFmtId="189" formatCode="#,##0,,_);\(#,##0,,\);&quot; - &quot;;@_)"/>
            </x14:dxf>
          </x14:cfRule>
          <xm:sqref>L129</xm:sqref>
        </x14:conditionalFormatting>
        <x14:conditionalFormatting xmlns:xm="http://schemas.microsoft.com/office/excel/2006/main">
          <x14:cfRule type="expression" priority="1" stopIfTrue="1" id="{06325CB4-33A9-4567-8984-0439A27865FE}">
            <xm:f>Report_DCF!$B$4="M USD"</xm:f>
            <x14:dxf>
              <numFmt numFmtId="189" formatCode="#,##0,,_);\(#,##0,,\);&quot; - &quot;;@_)"/>
            </x14:dxf>
          </x14:cfRule>
          <xm:sqref>M129</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616B4-8607-4578-AA58-EA527D5401B8}">
  <sheetPr>
    <tabColor rgb="FF00324B"/>
    <pageSetUpPr fitToPage="1"/>
  </sheetPr>
  <dimension ref="A1:O130"/>
  <sheetViews>
    <sheetView showGridLines="0" zoomScaleNormal="100" workbookViewId="0">
      <pane ySplit="1" topLeftCell="A2" activePane="bottomLeft" state="frozen"/>
      <selection pane="bottomLeft"/>
    </sheetView>
  </sheetViews>
  <sheetFormatPr defaultColWidth="14.125" defaultRowHeight="14.25" customHeight="1" x14ac:dyDescent="0.3"/>
  <cols>
    <col min="1" max="1" width="14.125" style="5"/>
    <col min="2" max="5" width="14.125" style="4"/>
    <col min="6" max="13" width="14.125" style="5"/>
    <col min="14" max="14" width="14.125" style="5" customWidth="1"/>
    <col min="15" max="16384" width="14.125" style="5"/>
  </cols>
  <sheetData>
    <row r="1" spans="1:15" s="1" customFormat="1" ht="14.25" customHeight="1" x14ac:dyDescent="0.3">
      <c r="A1" s="36" t="s">
        <v>235</v>
      </c>
      <c r="B1" s="2"/>
      <c r="C1" s="2"/>
      <c r="D1" s="2"/>
      <c r="E1" s="2"/>
      <c r="H1" s="7" t="s">
        <v>322</v>
      </c>
      <c r="I1" s="124">
        <f>DCF!I44</f>
        <v>533370328.07791471</v>
      </c>
      <c r="J1" s="124">
        <f>DCF!J44</f>
        <v>1055349622.8834585</v>
      </c>
      <c r="K1" s="124">
        <f>DCF!K44</f>
        <v>1078635082.987505</v>
      </c>
      <c r="L1" s="124">
        <f>DCF!L44</f>
        <v>1100866616.6115828</v>
      </c>
      <c r="M1" s="124">
        <f>DCF!M44</f>
        <v>1121116651.6152</v>
      </c>
    </row>
    <row r="2" spans="1:15" ht="14.25" customHeight="1" x14ac:dyDescent="0.3">
      <c r="A2" s="3"/>
    </row>
    <row r="3" spans="1:15" ht="14.25" customHeight="1" x14ac:dyDescent="0.3">
      <c r="A3" s="3"/>
      <c r="F3" s="39" t="s">
        <v>166</v>
      </c>
      <c r="G3" s="39"/>
      <c r="H3" s="39"/>
      <c r="I3" s="40" t="s">
        <v>167</v>
      </c>
      <c r="J3" s="40"/>
      <c r="K3" s="40"/>
      <c r="L3" s="40"/>
      <c r="M3" s="40"/>
    </row>
    <row r="4" spans="1:15" s="4" customFormat="1" ht="14.25" customHeight="1" x14ac:dyDescent="0.3">
      <c r="A4" s="7"/>
      <c r="B4" s="7"/>
      <c r="C4" s="7"/>
      <c r="D4" s="7"/>
      <c r="E4" s="7" t="s">
        <v>163</v>
      </c>
      <c r="F4" s="27">
        <v>2023</v>
      </c>
      <c r="G4" s="27">
        <v>2024</v>
      </c>
      <c r="H4" s="28" t="s">
        <v>151</v>
      </c>
      <c r="I4" s="28" t="s">
        <v>165</v>
      </c>
      <c r="J4" s="38">
        <v>2026</v>
      </c>
      <c r="K4" s="38">
        <v>2027</v>
      </c>
      <c r="L4" s="38">
        <v>2028</v>
      </c>
      <c r="M4" s="38">
        <v>2029</v>
      </c>
      <c r="N4" s="7" t="s">
        <v>33</v>
      </c>
      <c r="O4" s="7" t="s">
        <v>75</v>
      </c>
    </row>
    <row r="5" spans="1:15" ht="14.25" customHeight="1" x14ac:dyDescent="0.3">
      <c r="A5" s="47"/>
      <c r="B5" s="47"/>
      <c r="C5" s="47"/>
      <c r="D5" s="47"/>
      <c r="E5" s="47" t="s">
        <v>37</v>
      </c>
      <c r="F5" s="48">
        <f>SUMIFS(F$19:F$37,$N$19:$N$37, $E5)</f>
        <v>27117069</v>
      </c>
      <c r="G5" s="48">
        <f>SUMIFS(G$19:G$37,$N$19:$N$37, $E5)</f>
        <v>27316924</v>
      </c>
      <c r="H5" s="48">
        <f>SUMIFS(H$19:H$37,$N$19:$N$37, $E5)</f>
        <v>13155024</v>
      </c>
      <c r="I5" s="48">
        <f>SUMIFS(I$19:I$37,$N$19:$N$37, $E5)</f>
        <v>0</v>
      </c>
      <c r="J5" s="48">
        <f>SUMIFS(J$19:J$37,$N$19:$N$37, $E5)</f>
        <v>0</v>
      </c>
      <c r="K5" s="48">
        <f>SUMIFS(K$19:K$37,$N$19:$N$37, $E5)</f>
        <v>0</v>
      </c>
      <c r="L5" s="48">
        <f>SUMIFS(L$19:L$37,$N$19:$N$37, $E5)</f>
        <v>0</v>
      </c>
      <c r="M5" s="48">
        <f>SUMIFS(M$19:M$37,$N$19:$N$37, $E5)</f>
        <v>0</v>
      </c>
    </row>
    <row r="6" spans="1:15" ht="14.25" customHeight="1" x14ac:dyDescent="0.3">
      <c r="A6" s="67"/>
      <c r="B6" s="67"/>
      <c r="C6" s="67"/>
      <c r="D6" s="67"/>
      <c r="E6" s="66" t="s">
        <v>185</v>
      </c>
      <c r="F6" s="68">
        <f t="shared" ref="F6:M6" si="0">IFERROR(F5/F15,0)</f>
        <v>0.13754725159864986</v>
      </c>
      <c r="G6" s="68">
        <f t="shared" si="0"/>
        <v>0.13489968782514511</v>
      </c>
      <c r="H6" s="68">
        <f t="shared" si="0"/>
        <v>0.1213809175926662</v>
      </c>
      <c r="I6" s="68">
        <f t="shared" si="0"/>
        <v>0</v>
      </c>
      <c r="J6" s="68">
        <f t="shared" si="0"/>
        <v>0</v>
      </c>
      <c r="K6" s="68">
        <f t="shared" si="0"/>
        <v>0</v>
      </c>
      <c r="L6" s="68">
        <f t="shared" si="0"/>
        <v>0</v>
      </c>
      <c r="M6" s="68">
        <f t="shared" si="0"/>
        <v>0</v>
      </c>
    </row>
    <row r="7" spans="1:15" ht="14.25" customHeight="1" x14ac:dyDescent="0.3">
      <c r="A7" s="47"/>
      <c r="B7" s="47"/>
      <c r="C7" s="47"/>
      <c r="D7" s="47"/>
      <c r="E7" s="47" t="s">
        <v>38</v>
      </c>
      <c r="F7" s="48">
        <f>SUMIFS(F$19:F$37,$N$19:$N$37, $E7)</f>
        <v>10542</v>
      </c>
      <c r="G7" s="48">
        <f>SUMIFS(G$19:G$37,$N$19:$N$37, $E7)</f>
        <v>22185</v>
      </c>
      <c r="H7" s="48">
        <f>SUMIFS(H$19:H$37,$N$19:$N$37, $E7)</f>
        <v>7782</v>
      </c>
      <c r="I7" s="48">
        <f>SUMIFS(I$19:I$37,$N$19:$N$37, $E7)</f>
        <v>6396.7466479551249</v>
      </c>
      <c r="J7" s="48">
        <f>SUMIFS(J$19:J$37,$N$19:$N$37, $E7)</f>
        <v>13297.556931769115</v>
      </c>
      <c r="K7" s="48">
        <f>SUMIFS(K$19:K$37,$N$19:$N$37, $E7)</f>
        <v>13801.933266191118</v>
      </c>
      <c r="L7" s="48">
        <f>SUMIFS(L$19:L$37,$N$19:$N$37, $E7)</f>
        <v>14321.85209232854</v>
      </c>
      <c r="M7" s="48">
        <f>SUMIFS(M$19:M$37,$N$19:$N$37, $E7)</f>
        <v>14868.087531129951</v>
      </c>
    </row>
    <row r="8" spans="1:15" ht="14.25" customHeight="1" x14ac:dyDescent="0.3">
      <c r="A8" s="67"/>
      <c r="B8" s="67"/>
      <c r="C8" s="67"/>
      <c r="D8" s="67"/>
      <c r="E8" s="66" t="s">
        <v>185</v>
      </c>
      <c r="F8" s="68">
        <f t="shared" ref="F8:M8" si="1">IFERROR(F7/F15,0)</f>
        <v>5.3472708512596505E-5</v>
      </c>
      <c r="G8" s="68">
        <f t="shared" si="1"/>
        <v>1.0955660946308757E-4</v>
      </c>
      <c r="H8" s="68">
        <f t="shared" si="1"/>
        <v>7.1804224812218394E-5</v>
      </c>
      <c r="I8" s="68">
        <f t="shared" si="1"/>
        <v>7.1804224812218394E-5</v>
      </c>
      <c r="J8" s="68">
        <f t="shared" si="1"/>
        <v>7.1804224812218394E-5</v>
      </c>
      <c r="K8" s="68">
        <f t="shared" si="1"/>
        <v>7.1804224812218394E-5</v>
      </c>
      <c r="L8" s="68">
        <f t="shared" si="1"/>
        <v>7.1804224812218394E-5</v>
      </c>
      <c r="M8" s="68">
        <f t="shared" si="1"/>
        <v>7.1804224812218394E-5</v>
      </c>
    </row>
    <row r="9" spans="1:15" ht="14.25" customHeight="1" x14ac:dyDescent="0.3">
      <c r="A9" s="47"/>
      <c r="B9" s="47"/>
      <c r="C9" s="47"/>
      <c r="D9" s="47"/>
      <c r="E9" s="47" t="s">
        <v>39</v>
      </c>
      <c r="F9" s="48">
        <f>SUMIFS(F$19:F$37,$N$19:$N$37, $E9)</f>
        <v>16882283</v>
      </c>
      <c r="G9" s="48">
        <f>SUMIFS(G$19:G$37,$N$19:$N$37, $E9)</f>
        <v>17257093</v>
      </c>
      <c r="H9" s="48">
        <f>SUMIFS(H$19:H$37,$N$19:$N$37, $E9)</f>
        <v>8615141</v>
      </c>
      <c r="I9" s="48">
        <f>SUMIFS(I$19:I$37,$N$19:$N$37, $E9)</f>
        <v>8615141</v>
      </c>
      <c r="J9" s="48">
        <f>SUMIFS(J$19:J$37,$N$19:$N$37, $E9)</f>
        <v>17587810.351500001</v>
      </c>
      <c r="K9" s="48">
        <f>SUMIFS(K$19:K$37,$N$19:$N$37, $E9)</f>
        <v>17938687.168012425</v>
      </c>
      <c r="L9" s="48">
        <f>SUMIFS(L$19:L$37,$N$19:$N$37, $E9)</f>
        <v>18295308.268912509</v>
      </c>
      <c r="M9" s="48">
        <f>SUMIFS(M$19:M$37,$N$19:$N$37, $E9)</f>
        <v>18659750.80962925</v>
      </c>
    </row>
    <row r="10" spans="1:15" ht="14.25" customHeight="1" x14ac:dyDescent="0.3">
      <c r="A10" s="67"/>
      <c r="B10" s="67"/>
      <c r="C10" s="67"/>
      <c r="D10" s="67"/>
      <c r="E10" s="66" t="s">
        <v>185</v>
      </c>
      <c r="F10" s="68">
        <f t="shared" ref="F10:M10" si="2">IFERROR(F9/F15,0)</f>
        <v>8.5632839867782515E-2</v>
      </c>
      <c r="G10" s="68">
        <f t="shared" si="2"/>
        <v>8.5221032150966075E-2</v>
      </c>
      <c r="H10" s="68">
        <f t="shared" si="2"/>
        <v>7.9491585858771516E-2</v>
      </c>
      <c r="I10" s="68">
        <f t="shared" si="2"/>
        <v>9.670595932554428E-2</v>
      </c>
      <c r="J10" s="68">
        <f t="shared" si="2"/>
        <v>9.4970760036125951E-2</v>
      </c>
      <c r="K10" s="68">
        <f t="shared" si="2"/>
        <v>9.3325587177214897E-2</v>
      </c>
      <c r="L10" s="68">
        <f t="shared" si="2"/>
        <v>9.172559662541839E-2</v>
      </c>
      <c r="M10" s="68">
        <f t="shared" si="2"/>
        <v>9.0115755591920865E-2</v>
      </c>
    </row>
    <row r="11" spans="1:15" ht="14.25" customHeight="1" x14ac:dyDescent="0.3">
      <c r="A11" s="47"/>
      <c r="B11" s="47"/>
      <c r="C11" s="47"/>
      <c r="D11" s="47"/>
      <c r="E11" s="47" t="s">
        <v>40</v>
      </c>
      <c r="F11" s="48">
        <f>SUMIFS(F$19:F$37,$N$19:$N$37, $E11)</f>
        <v>34091</v>
      </c>
      <c r="G11" s="48">
        <f>SUMIFS(G$19:G$37,$N$19:$N$37, $E11)</f>
        <v>32781</v>
      </c>
      <c r="H11" s="48">
        <f>SUMIFS(H$19:H$37,$N$19:$N$37, $E11)</f>
        <v>13299</v>
      </c>
      <c r="I11" s="48">
        <f>SUMIFS(I$19:I$37,$N$19:$N$37, $E11)</f>
        <v>3350.1526380000005</v>
      </c>
      <c r="J11" s="48">
        <f>SUMIFS(J$19:J$37,$N$19:$N$37, $E11)</f>
        <v>8399.7675315238503</v>
      </c>
      <c r="K11" s="48">
        <f>SUMIFS(K$19:K$37,$N$19:$N$37, $E11)</f>
        <v>10955.964076425476</v>
      </c>
      <c r="L11" s="48">
        <f>SUMIFS(L$19:L$37,$N$19:$N$37, $E11)</f>
        <v>12930.075230029732</v>
      </c>
      <c r="M11" s="48">
        <f>SUMIFS(M$19:M$37,$N$19:$N$37, $E11)</f>
        <v>15366.216327117407</v>
      </c>
    </row>
    <row r="12" spans="1:15" ht="14.25" customHeight="1" x14ac:dyDescent="0.3">
      <c r="A12" s="67"/>
      <c r="B12" s="67"/>
      <c r="C12" s="67"/>
      <c r="D12" s="67"/>
      <c r="E12" s="66" t="s">
        <v>185</v>
      </c>
      <c r="F12" s="68">
        <f t="shared" ref="F12:M12" si="3">IFERROR(F11/F15,0)</f>
        <v>1.7292146707483661E-4</v>
      </c>
      <c r="G12" s="68">
        <f t="shared" si="3"/>
        <v>1.618830387563432E-4</v>
      </c>
      <c r="H12" s="68">
        <f t="shared" si="3"/>
        <v>1.2270937879435779E-4</v>
      </c>
      <c r="I12" s="68">
        <f t="shared" si="3"/>
        <v>3.7605852851949019E-5</v>
      </c>
      <c r="J12" s="68">
        <f t="shared" si="3"/>
        <v>4.5357113287701438E-5</v>
      </c>
      <c r="K12" s="68">
        <f t="shared" si="3"/>
        <v>5.6998138768377247E-5</v>
      </c>
      <c r="L12" s="68">
        <f t="shared" si="3"/>
        <v>6.482639414725309E-5</v>
      </c>
      <c r="M12" s="68">
        <f t="shared" si="3"/>
        <v>7.4209897497265099E-5</v>
      </c>
    </row>
    <row r="13" spans="1:15" ht="14.25" customHeight="1" x14ac:dyDescent="0.3">
      <c r="A13" s="82"/>
      <c r="B13" s="82"/>
      <c r="C13" s="82"/>
      <c r="D13" s="82"/>
      <c r="E13" s="82" t="s">
        <v>340</v>
      </c>
      <c r="F13" s="83">
        <f t="shared" ref="F13:M13" si="4">SUM(IFERROR(F5,0), IFERROR(F7,0), IFERROR(F9,0), IFERROR(F11,0))</f>
        <v>44043985</v>
      </c>
      <c r="G13" s="83">
        <f t="shared" si="4"/>
        <v>44628983</v>
      </c>
      <c r="H13" s="83">
        <f t="shared" si="4"/>
        <v>21791246</v>
      </c>
      <c r="I13" s="83">
        <f t="shared" si="4"/>
        <v>8624887.8992859554</v>
      </c>
      <c r="J13" s="83">
        <f t="shared" si="4"/>
        <v>17609507.675963294</v>
      </c>
      <c r="K13" s="83">
        <f t="shared" si="4"/>
        <v>17963445.065355044</v>
      </c>
      <c r="L13" s="83">
        <f t="shared" si="4"/>
        <v>18322560.196234867</v>
      </c>
      <c r="M13" s="83">
        <f t="shared" si="4"/>
        <v>18689985.113487497</v>
      </c>
    </row>
    <row r="14" spans="1:15" ht="14.25" customHeight="1" x14ac:dyDescent="0.3">
      <c r="A14" s="67"/>
      <c r="B14" s="67"/>
      <c r="C14" s="67"/>
      <c r="D14" s="67"/>
      <c r="E14" s="66" t="s">
        <v>185</v>
      </c>
      <c r="F14" s="68">
        <f t="shared" ref="F14:M14" si="5">IFERROR(F13/F15,0)</f>
        <v>0.22340648564201981</v>
      </c>
      <c r="G14" s="68">
        <f t="shared" si="5"/>
        <v>0.22039215962433062</v>
      </c>
      <c r="H14" s="68">
        <f t="shared" si="5"/>
        <v>0.20106701705504429</v>
      </c>
      <c r="I14" s="68">
        <f t="shared" si="5"/>
        <v>9.6815369403208451E-2</v>
      </c>
      <c r="J14" s="68">
        <f t="shared" si="5"/>
        <v>9.5087921374225878E-2</v>
      </c>
      <c r="K14" s="68">
        <f t="shared" si="5"/>
        <v>9.3454389540795504E-2</v>
      </c>
      <c r="L14" s="68">
        <f t="shared" si="5"/>
        <v>9.1862227244377856E-2</v>
      </c>
      <c r="M14" s="68">
        <f t="shared" si="5"/>
        <v>9.0261769714230347E-2</v>
      </c>
    </row>
    <row r="15" spans="1:15" ht="14.25" customHeight="1" x14ac:dyDescent="0.3">
      <c r="A15" s="79"/>
      <c r="B15" s="79"/>
      <c r="C15" s="79"/>
      <c r="D15" s="79"/>
      <c r="E15" s="80" t="s">
        <v>34</v>
      </c>
      <c r="F15" s="81">
        <f>Revenue!F7</f>
        <v>197147298</v>
      </c>
      <c r="G15" s="81">
        <f>Revenue!G7</f>
        <v>202498052</v>
      </c>
      <c r="H15" s="81">
        <f>Revenue!H7</f>
        <v>108378024</v>
      </c>
      <c r="I15" s="81">
        <f>Revenue!I7</f>
        <v>89085937</v>
      </c>
      <c r="J15" s="81">
        <f>Revenue!J7</f>
        <v>185191845.83560002</v>
      </c>
      <c r="K15" s="81">
        <f>Revenue!K7</f>
        <v>192216172.54814434</v>
      </c>
      <c r="L15" s="81">
        <f>Revenue!L7</f>
        <v>199456955.76803297</v>
      </c>
      <c r="M15" s="81">
        <f>Revenue!M7</f>
        <v>207064244.06102577</v>
      </c>
    </row>
    <row r="16" spans="1:15" ht="14.25" customHeight="1" x14ac:dyDescent="0.3">
      <c r="A16" s="3"/>
    </row>
    <row r="17" spans="1:15" ht="14.25" customHeight="1" x14ac:dyDescent="0.3">
      <c r="A17" s="3"/>
      <c r="F17" s="39" t="s">
        <v>166</v>
      </c>
      <c r="G17" s="39"/>
      <c r="H17" s="39"/>
      <c r="I17" s="40" t="s">
        <v>167</v>
      </c>
      <c r="J17" s="40"/>
      <c r="K17" s="40"/>
      <c r="L17" s="40"/>
      <c r="M17" s="40"/>
    </row>
    <row r="18" spans="1:15" s="4" customFormat="1" ht="14.25" customHeight="1" x14ac:dyDescent="0.3">
      <c r="A18" s="7" t="s">
        <v>70</v>
      </c>
      <c r="B18" s="7" t="s">
        <v>71</v>
      </c>
      <c r="C18" s="7" t="s">
        <v>72</v>
      </c>
      <c r="D18" s="7" t="s">
        <v>73</v>
      </c>
      <c r="E18" s="7" t="s">
        <v>163</v>
      </c>
      <c r="F18" s="27">
        <v>2023</v>
      </c>
      <c r="G18" s="27">
        <v>2024</v>
      </c>
      <c r="H18" s="28" t="s">
        <v>151</v>
      </c>
      <c r="I18" s="28" t="s">
        <v>165</v>
      </c>
      <c r="J18" s="38">
        <v>2026</v>
      </c>
      <c r="K18" s="38">
        <v>2027</v>
      </c>
      <c r="L18" s="38">
        <v>2028</v>
      </c>
      <c r="M18" s="38">
        <v>2029</v>
      </c>
      <c r="N18" s="7" t="s">
        <v>33</v>
      </c>
      <c r="O18" s="7" t="s">
        <v>75</v>
      </c>
    </row>
    <row r="19" spans="1:15" ht="14.25" customHeight="1" x14ac:dyDescent="0.3">
      <c r="A19" s="37" t="s">
        <v>53</v>
      </c>
      <c r="B19" s="37" t="s">
        <v>54</v>
      </c>
      <c r="C19" s="37" t="s">
        <v>54</v>
      </c>
      <c r="D19" s="37" t="s">
        <v>54</v>
      </c>
      <c r="E19" s="37" t="s">
        <v>54</v>
      </c>
      <c r="F19" s="35">
        <f t="shared" ref="F19:M19" si="6">F44</f>
        <v>21567004</v>
      </c>
      <c r="G19" s="35">
        <f t="shared" si="6"/>
        <v>21670978</v>
      </c>
      <c r="H19" s="35">
        <f t="shared" si="6"/>
        <v>10844209</v>
      </c>
      <c r="I19" s="35">
        <f t="shared" si="6"/>
        <v>0</v>
      </c>
      <c r="J19" s="35">
        <f t="shared" si="6"/>
        <v>0</v>
      </c>
      <c r="K19" s="35">
        <f t="shared" si="6"/>
        <v>0</v>
      </c>
      <c r="L19" s="35">
        <f t="shared" si="6"/>
        <v>0</v>
      </c>
      <c r="M19" s="35">
        <f t="shared" si="6"/>
        <v>0</v>
      </c>
      <c r="N19" s="31" t="s">
        <v>37</v>
      </c>
      <c r="O19" s="32"/>
    </row>
    <row r="20" spans="1:15" ht="14.25" customHeight="1" x14ac:dyDescent="0.3">
      <c r="A20" s="37" t="s">
        <v>53</v>
      </c>
      <c r="B20" s="37" t="s">
        <v>55</v>
      </c>
      <c r="C20" s="37" t="s">
        <v>55</v>
      </c>
      <c r="D20" s="37" t="s">
        <v>55</v>
      </c>
      <c r="E20" s="37" t="s">
        <v>55</v>
      </c>
      <c r="F20" s="35">
        <f t="shared" ref="F20:M20" si="7">F45</f>
        <v>3138445</v>
      </c>
      <c r="G20" s="35">
        <f t="shared" si="7"/>
        <v>3211345</v>
      </c>
      <c r="H20" s="35">
        <f t="shared" si="7"/>
        <v>1109083</v>
      </c>
      <c r="I20" s="35">
        <f t="shared" si="7"/>
        <v>0</v>
      </c>
      <c r="J20" s="35">
        <f t="shared" si="7"/>
        <v>0</v>
      </c>
      <c r="K20" s="35">
        <f t="shared" si="7"/>
        <v>0</v>
      </c>
      <c r="L20" s="35">
        <f t="shared" si="7"/>
        <v>0</v>
      </c>
      <c r="M20" s="35">
        <f t="shared" si="7"/>
        <v>0</v>
      </c>
      <c r="N20" s="31" t="s">
        <v>37</v>
      </c>
      <c r="O20" s="32"/>
    </row>
    <row r="21" spans="1:15" ht="14.25" customHeight="1" x14ac:dyDescent="0.3">
      <c r="A21" s="37" t="s">
        <v>53</v>
      </c>
      <c r="B21" s="37" t="s">
        <v>46</v>
      </c>
      <c r="C21" s="37" t="s">
        <v>46</v>
      </c>
      <c r="D21" s="37" t="s">
        <v>46</v>
      </c>
      <c r="E21" s="37" t="s">
        <v>46</v>
      </c>
      <c r="F21" s="35">
        <f t="shared" ref="F21:M21" si="8">F46</f>
        <v>2213123</v>
      </c>
      <c r="G21" s="35">
        <f t="shared" si="8"/>
        <v>2196649</v>
      </c>
      <c r="H21" s="35">
        <f t="shared" si="8"/>
        <v>1056179</v>
      </c>
      <c r="I21" s="35">
        <f t="shared" si="8"/>
        <v>0</v>
      </c>
      <c r="J21" s="35">
        <f t="shared" si="8"/>
        <v>0</v>
      </c>
      <c r="K21" s="35">
        <f t="shared" si="8"/>
        <v>0</v>
      </c>
      <c r="L21" s="35">
        <f t="shared" si="8"/>
        <v>0</v>
      </c>
      <c r="M21" s="35">
        <f t="shared" si="8"/>
        <v>0</v>
      </c>
      <c r="N21" s="31" t="s">
        <v>37</v>
      </c>
      <c r="O21" s="32"/>
    </row>
    <row r="22" spans="1:15" ht="14.25" customHeight="1" x14ac:dyDescent="0.3">
      <c r="A22" s="37" t="s">
        <v>53</v>
      </c>
      <c r="B22" s="37" t="s">
        <v>56</v>
      </c>
      <c r="C22" s="37" t="s">
        <v>56</v>
      </c>
      <c r="D22" s="37" t="s">
        <v>56</v>
      </c>
      <c r="E22" s="37" t="s">
        <v>56</v>
      </c>
      <c r="F22" s="35">
        <f t="shared" ref="F22:M22" si="9">F47</f>
        <v>198497</v>
      </c>
      <c r="G22" s="35">
        <f t="shared" si="9"/>
        <v>237952</v>
      </c>
      <c r="H22" s="35">
        <f t="shared" si="9"/>
        <v>145553</v>
      </c>
      <c r="I22" s="35">
        <f t="shared" si="9"/>
        <v>0</v>
      </c>
      <c r="J22" s="35">
        <f t="shared" si="9"/>
        <v>0</v>
      </c>
      <c r="K22" s="35">
        <f t="shared" si="9"/>
        <v>0</v>
      </c>
      <c r="L22" s="35">
        <f t="shared" si="9"/>
        <v>0</v>
      </c>
      <c r="M22" s="35">
        <f t="shared" si="9"/>
        <v>0</v>
      </c>
      <c r="N22" s="31" t="s">
        <v>37</v>
      </c>
      <c r="O22" s="32"/>
    </row>
    <row r="23" spans="1:15" ht="14.25" customHeight="1" x14ac:dyDescent="0.3">
      <c r="A23" s="37" t="s">
        <v>53</v>
      </c>
      <c r="B23" s="37" t="s">
        <v>57</v>
      </c>
      <c r="C23" s="37" t="s">
        <v>57</v>
      </c>
      <c r="D23" s="37" t="s">
        <v>57</v>
      </c>
      <c r="E23" s="37" t="s">
        <v>57</v>
      </c>
      <c r="F23" s="35">
        <f t="shared" ref="F23:M23" si="10">F82</f>
        <v>10542</v>
      </c>
      <c r="G23" s="35">
        <f t="shared" si="10"/>
        <v>22185</v>
      </c>
      <c r="H23" s="35">
        <f t="shared" si="10"/>
        <v>7782</v>
      </c>
      <c r="I23" s="35">
        <f t="shared" si="10"/>
        <v>6396.7466479551249</v>
      </c>
      <c r="J23" s="35">
        <f t="shared" si="10"/>
        <v>13297.556931769115</v>
      </c>
      <c r="K23" s="35">
        <f t="shared" si="10"/>
        <v>13801.933266191118</v>
      </c>
      <c r="L23" s="35">
        <f t="shared" si="10"/>
        <v>14321.85209232854</v>
      </c>
      <c r="M23" s="35">
        <f t="shared" si="10"/>
        <v>14868.087531129951</v>
      </c>
      <c r="N23" s="31" t="s">
        <v>38</v>
      </c>
      <c r="O23" s="32"/>
    </row>
    <row r="24" spans="1:15" ht="14.25" customHeight="1" x14ac:dyDescent="0.3">
      <c r="A24" s="37" t="s">
        <v>53</v>
      </c>
      <c r="B24" s="37" t="s">
        <v>58</v>
      </c>
      <c r="C24" s="37" t="s">
        <v>58</v>
      </c>
      <c r="D24" s="37" t="s">
        <v>58</v>
      </c>
      <c r="E24" s="37" t="s">
        <v>58</v>
      </c>
      <c r="F24" s="35">
        <f t="shared" ref="F24:M24" si="11">F88</f>
        <v>61990</v>
      </c>
      <c r="G24" s="35">
        <f t="shared" si="11"/>
        <v>66652</v>
      </c>
      <c r="H24" s="35">
        <f t="shared" si="11"/>
        <v>39114</v>
      </c>
      <c r="I24" s="35">
        <f t="shared" si="11"/>
        <v>39114</v>
      </c>
      <c r="J24" s="35">
        <f t="shared" si="11"/>
        <v>79851.231</v>
      </c>
      <c r="K24" s="35">
        <f t="shared" si="11"/>
        <v>81444.263058449986</v>
      </c>
      <c r="L24" s="35">
        <f t="shared" si="11"/>
        <v>83063.375008051968</v>
      </c>
      <c r="M24" s="35">
        <f t="shared" si="11"/>
        <v>84717.997438212362</v>
      </c>
      <c r="N24" s="31" t="s">
        <v>39</v>
      </c>
      <c r="O24" s="32"/>
    </row>
    <row r="25" spans="1:15" ht="14.25" customHeight="1" x14ac:dyDescent="0.3">
      <c r="A25" s="37" t="s">
        <v>53</v>
      </c>
      <c r="B25" s="37" t="s">
        <v>59</v>
      </c>
      <c r="C25" s="37" t="s">
        <v>59</v>
      </c>
      <c r="D25" s="37" t="s">
        <v>59</v>
      </c>
      <c r="E25" s="37" t="s">
        <v>59</v>
      </c>
      <c r="F25" s="35">
        <f t="shared" ref="F25:M25" si="12">F89</f>
        <v>23373</v>
      </c>
      <c r="G25" s="35">
        <f t="shared" si="12"/>
        <v>24840</v>
      </c>
      <c r="H25" s="35">
        <f t="shared" si="12"/>
        <v>11962</v>
      </c>
      <c r="I25" s="35">
        <f t="shared" si="12"/>
        <v>11962</v>
      </c>
      <c r="J25" s="35">
        <f t="shared" si="12"/>
        <v>24420.423000000003</v>
      </c>
      <c r="K25" s="35">
        <f t="shared" si="12"/>
        <v>24907.610438849999</v>
      </c>
      <c r="L25" s="35">
        <f t="shared" si="12"/>
        <v>25402.773734374336</v>
      </c>
      <c r="M25" s="35">
        <f t="shared" si="12"/>
        <v>25908.79698716307</v>
      </c>
      <c r="N25" s="31" t="s">
        <v>39</v>
      </c>
      <c r="O25" s="32"/>
    </row>
    <row r="26" spans="1:15" ht="14.25" customHeight="1" x14ac:dyDescent="0.3">
      <c r="A26" s="37" t="s">
        <v>53</v>
      </c>
      <c r="B26" s="37" t="s">
        <v>60</v>
      </c>
      <c r="C26" s="37" t="s">
        <v>60</v>
      </c>
      <c r="D26" s="37" t="s">
        <v>60</v>
      </c>
      <c r="E26" s="37" t="s">
        <v>60</v>
      </c>
      <c r="F26" s="35">
        <f t="shared" ref="F26:M26" si="13">F90</f>
        <v>7076</v>
      </c>
      <c r="G26" s="35">
        <f t="shared" si="13"/>
        <v>3323</v>
      </c>
      <c r="H26" s="35">
        <f t="shared" si="13"/>
        <v>954</v>
      </c>
      <c r="I26" s="35">
        <f t="shared" si="13"/>
        <v>954</v>
      </c>
      <c r="J26" s="35">
        <f t="shared" si="13"/>
        <v>1947.5910000000001</v>
      </c>
      <c r="K26" s="35">
        <f t="shared" si="13"/>
        <v>1986.44544045</v>
      </c>
      <c r="L26" s="35">
        <f t="shared" si="13"/>
        <v>2025.9359758061457</v>
      </c>
      <c r="M26" s="35">
        <f t="shared" si="13"/>
        <v>2066.2926204442042</v>
      </c>
      <c r="N26" s="31" t="s">
        <v>39</v>
      </c>
      <c r="O26" s="32"/>
    </row>
    <row r="27" spans="1:15" ht="14.25" customHeight="1" x14ac:dyDescent="0.3">
      <c r="A27" s="37" t="s">
        <v>53</v>
      </c>
      <c r="B27" s="37" t="s">
        <v>61</v>
      </c>
      <c r="C27" s="37" t="s">
        <v>61</v>
      </c>
      <c r="D27" s="37" t="s">
        <v>61</v>
      </c>
      <c r="E27" s="37" t="s">
        <v>61</v>
      </c>
      <c r="F27" s="35">
        <f t="shared" ref="F27:M27" si="14">F91</f>
        <v>10171028</v>
      </c>
      <c r="G27" s="35">
        <f t="shared" si="14"/>
        <v>10160672</v>
      </c>
      <c r="H27" s="35">
        <f t="shared" si="14"/>
        <v>5086491</v>
      </c>
      <c r="I27" s="35">
        <f t="shared" si="14"/>
        <v>5086491</v>
      </c>
      <c r="J27" s="35">
        <f t="shared" si="14"/>
        <v>10384071.376500001</v>
      </c>
      <c r="K27" s="35">
        <f t="shared" si="14"/>
        <v>10591233.600461176</v>
      </c>
      <c r="L27" s="35">
        <f t="shared" si="14"/>
        <v>10801787.324438343</v>
      </c>
      <c r="M27" s="35">
        <f t="shared" si="14"/>
        <v>11016958.927941155</v>
      </c>
      <c r="N27" s="31" t="s">
        <v>39</v>
      </c>
      <c r="O27" s="32"/>
    </row>
    <row r="28" spans="1:15" ht="14.25" customHeight="1" x14ac:dyDescent="0.3">
      <c r="A28" s="37" t="s">
        <v>53</v>
      </c>
      <c r="B28" s="37" t="s">
        <v>48</v>
      </c>
      <c r="C28" s="37" t="s">
        <v>48</v>
      </c>
      <c r="D28" s="37" t="s">
        <v>48</v>
      </c>
      <c r="E28" s="37" t="s">
        <v>48</v>
      </c>
      <c r="F28" s="35">
        <f t="shared" ref="F28:M28" si="15">F108</f>
        <v>34091</v>
      </c>
      <c r="G28" s="35">
        <f t="shared" si="15"/>
        <v>32781</v>
      </c>
      <c r="H28" s="35">
        <f t="shared" si="15"/>
        <v>13299</v>
      </c>
      <c r="I28" s="35">
        <f t="shared" si="15"/>
        <v>3350.1526380000005</v>
      </c>
      <c r="J28" s="35">
        <f t="shared" si="15"/>
        <v>8399.7675315238503</v>
      </c>
      <c r="K28" s="35">
        <f t="shared" si="15"/>
        <v>10955.964076425476</v>
      </c>
      <c r="L28" s="35">
        <f t="shared" si="15"/>
        <v>12930.075230029732</v>
      </c>
      <c r="M28" s="35">
        <f t="shared" si="15"/>
        <v>15366.216327117407</v>
      </c>
      <c r="N28" s="31" t="s">
        <v>40</v>
      </c>
      <c r="O28" s="32"/>
    </row>
    <row r="29" spans="1:15" ht="14.25" customHeight="1" x14ac:dyDescent="0.3">
      <c r="A29" s="37" t="s">
        <v>53</v>
      </c>
      <c r="B29" s="37" t="s">
        <v>49</v>
      </c>
      <c r="C29" s="37" t="s">
        <v>49</v>
      </c>
      <c r="D29" s="37" t="s">
        <v>49</v>
      </c>
      <c r="E29" s="37" t="s">
        <v>49</v>
      </c>
      <c r="F29" s="35">
        <f t="shared" ref="F29:M29" si="16">F92</f>
        <v>1993980</v>
      </c>
      <c r="G29" s="35">
        <f t="shared" si="16"/>
        <v>2000140</v>
      </c>
      <c r="H29" s="35">
        <f t="shared" si="16"/>
        <v>1019680</v>
      </c>
      <c r="I29" s="35">
        <f t="shared" si="16"/>
        <v>1019680</v>
      </c>
      <c r="J29" s="35">
        <f t="shared" si="16"/>
        <v>2081676.7200000002</v>
      </c>
      <c r="K29" s="35">
        <f t="shared" si="16"/>
        <v>2123206.170564</v>
      </c>
      <c r="L29" s="35">
        <f t="shared" si="16"/>
        <v>2165415.5092348121</v>
      </c>
      <c r="M29" s="35">
        <f t="shared" si="16"/>
        <v>2208550.5861787694</v>
      </c>
      <c r="N29" s="31" t="s">
        <v>39</v>
      </c>
      <c r="O29" s="32"/>
    </row>
    <row r="30" spans="1:15" ht="14.25" customHeight="1" x14ac:dyDescent="0.3">
      <c r="A30" s="37" t="s">
        <v>53</v>
      </c>
      <c r="B30" s="37" t="s">
        <v>51</v>
      </c>
      <c r="C30" s="37" t="s">
        <v>51</v>
      </c>
      <c r="D30" s="37" t="s">
        <v>51</v>
      </c>
      <c r="E30" s="37" t="s">
        <v>51</v>
      </c>
      <c r="F30" s="35">
        <f t="shared" ref="F30:M30" si="17">F93</f>
        <v>404461</v>
      </c>
      <c r="G30" s="35">
        <f t="shared" si="17"/>
        <v>404461</v>
      </c>
      <c r="H30" s="35">
        <f t="shared" si="17"/>
        <v>202461</v>
      </c>
      <c r="I30" s="35">
        <f t="shared" si="17"/>
        <v>202461</v>
      </c>
      <c r="J30" s="35">
        <f t="shared" si="17"/>
        <v>413324.13150000002</v>
      </c>
      <c r="K30" s="35">
        <f t="shared" si="17"/>
        <v>421569.947923425</v>
      </c>
      <c r="L30" s="35">
        <f t="shared" si="17"/>
        <v>429950.75848814263</v>
      </c>
      <c r="M30" s="35">
        <f t="shared" si="17"/>
        <v>438515.37759722641</v>
      </c>
      <c r="N30" s="31" t="s">
        <v>39</v>
      </c>
      <c r="O30" s="32"/>
    </row>
    <row r="31" spans="1:15" ht="14.25" customHeight="1" x14ac:dyDescent="0.3">
      <c r="A31" s="37" t="s">
        <v>53</v>
      </c>
      <c r="B31" s="37" t="s">
        <v>62</v>
      </c>
      <c r="C31" s="37" t="s">
        <v>62</v>
      </c>
      <c r="D31" s="37" t="s">
        <v>62</v>
      </c>
      <c r="E31" s="37" t="s">
        <v>62</v>
      </c>
      <c r="F31" s="35">
        <f t="shared" ref="F31:M31" si="18">F94</f>
        <v>247888</v>
      </c>
      <c r="G31" s="35">
        <f t="shared" si="18"/>
        <v>253437</v>
      </c>
      <c r="H31" s="35">
        <f t="shared" si="18"/>
        <v>134700</v>
      </c>
      <c r="I31" s="35">
        <f t="shared" si="18"/>
        <v>134700</v>
      </c>
      <c r="J31" s="35">
        <f t="shared" si="18"/>
        <v>274990.05</v>
      </c>
      <c r="K31" s="35">
        <f t="shared" si="18"/>
        <v>280476.10149749997</v>
      </c>
      <c r="L31" s="35">
        <f t="shared" si="18"/>
        <v>286051.96639527025</v>
      </c>
      <c r="M31" s="35">
        <f t="shared" si="18"/>
        <v>291750.12156586401</v>
      </c>
      <c r="N31" s="31" t="s">
        <v>39</v>
      </c>
      <c r="O31" s="32"/>
    </row>
    <row r="32" spans="1:15" ht="14.25" customHeight="1" x14ac:dyDescent="0.3">
      <c r="A32" s="37" t="s">
        <v>53</v>
      </c>
      <c r="B32" s="37" t="s">
        <v>42</v>
      </c>
      <c r="C32" s="37" t="s">
        <v>42</v>
      </c>
      <c r="D32" s="37" t="s">
        <v>42</v>
      </c>
      <c r="E32" s="37" t="s">
        <v>42</v>
      </c>
      <c r="F32" s="35">
        <f t="shared" ref="F32:M32" si="19">F95</f>
        <v>829</v>
      </c>
      <c r="G32" s="35">
        <f t="shared" si="19"/>
        <v>132</v>
      </c>
      <c r="H32" s="35">
        <f t="shared" si="19"/>
        <v>900</v>
      </c>
      <c r="I32" s="35">
        <f t="shared" si="19"/>
        <v>900</v>
      </c>
      <c r="J32" s="35">
        <f t="shared" si="19"/>
        <v>1837.3500000000001</v>
      </c>
      <c r="K32" s="35">
        <f t="shared" si="19"/>
        <v>1874.0051324999999</v>
      </c>
      <c r="L32" s="35">
        <f t="shared" si="19"/>
        <v>1911.2603545340999</v>
      </c>
      <c r="M32" s="35">
        <f t="shared" si="19"/>
        <v>1949.3326607964191</v>
      </c>
      <c r="N32" s="31" t="s">
        <v>39</v>
      </c>
      <c r="O32" s="32"/>
    </row>
    <row r="33" spans="1:15" ht="14.25" customHeight="1" x14ac:dyDescent="0.3">
      <c r="A33" s="37" t="s">
        <v>53</v>
      </c>
      <c r="B33" s="37" t="s">
        <v>63</v>
      </c>
      <c r="C33" s="37" t="s">
        <v>63</v>
      </c>
      <c r="D33" s="37" t="s">
        <v>63</v>
      </c>
      <c r="E33" s="37" t="s">
        <v>63</v>
      </c>
      <c r="F33" s="35">
        <f t="shared" ref="F33:M33" si="20">F96</f>
        <v>7540</v>
      </c>
      <c r="G33" s="35">
        <f t="shared" si="20"/>
        <v>16740</v>
      </c>
      <c r="H33" s="35">
        <f t="shared" si="20"/>
        <v>16510</v>
      </c>
      <c r="I33" s="35">
        <f t="shared" si="20"/>
        <v>16510</v>
      </c>
      <c r="J33" s="35">
        <f t="shared" si="20"/>
        <v>33705.165000000001</v>
      </c>
      <c r="K33" s="35">
        <f t="shared" si="20"/>
        <v>34377.583041749996</v>
      </c>
      <c r="L33" s="35">
        <f t="shared" si="20"/>
        <v>35061.009392619984</v>
      </c>
      <c r="M33" s="35">
        <f t="shared" si="20"/>
        <v>35759.42469972097</v>
      </c>
      <c r="N33" s="31" t="s">
        <v>39</v>
      </c>
      <c r="O33" s="32"/>
    </row>
    <row r="34" spans="1:15" ht="14.25" customHeight="1" x14ac:dyDescent="0.3">
      <c r="A34" s="37" t="s">
        <v>53</v>
      </c>
      <c r="B34" s="37" t="s">
        <v>64</v>
      </c>
      <c r="C34" s="37" t="s">
        <v>64</v>
      </c>
      <c r="D34" s="37" t="s">
        <v>64</v>
      </c>
      <c r="E34" s="37" t="s">
        <v>64</v>
      </c>
      <c r="F34" s="35">
        <f t="shared" ref="F34:M34" si="21">F97</f>
        <v>439</v>
      </c>
      <c r="G34" s="35">
        <f t="shared" si="21"/>
        <v>2700</v>
      </c>
      <c r="H34" s="35">
        <f t="shared" si="21"/>
        <v>0</v>
      </c>
      <c r="I34" s="35">
        <f t="shared" si="21"/>
        <v>0</v>
      </c>
      <c r="J34" s="35">
        <f t="shared" si="21"/>
        <v>0</v>
      </c>
      <c r="K34" s="35">
        <f t="shared" si="21"/>
        <v>0</v>
      </c>
      <c r="L34" s="35">
        <f t="shared" si="21"/>
        <v>0</v>
      </c>
      <c r="M34" s="35">
        <f t="shared" si="21"/>
        <v>0</v>
      </c>
      <c r="N34" s="31" t="s">
        <v>39</v>
      </c>
      <c r="O34" s="32"/>
    </row>
    <row r="35" spans="1:15" ht="14.25" customHeight="1" x14ac:dyDescent="0.3">
      <c r="A35" s="37" t="s">
        <v>53</v>
      </c>
      <c r="B35" s="37" t="s">
        <v>65</v>
      </c>
      <c r="C35" s="37" t="s">
        <v>65</v>
      </c>
      <c r="D35" s="37" t="s">
        <v>65</v>
      </c>
      <c r="E35" s="37" t="s">
        <v>65</v>
      </c>
      <c r="F35" s="35">
        <f t="shared" ref="F35:M35" si="22">F98</f>
        <v>156622</v>
      </c>
      <c r="G35" s="35">
        <f t="shared" si="22"/>
        <v>150596</v>
      </c>
      <c r="H35" s="35">
        <f t="shared" si="22"/>
        <v>241225</v>
      </c>
      <c r="I35" s="35">
        <f t="shared" si="22"/>
        <v>241225</v>
      </c>
      <c r="J35" s="35">
        <f t="shared" si="22"/>
        <v>492460.83750000002</v>
      </c>
      <c r="K35" s="35">
        <f t="shared" si="22"/>
        <v>502285.43120812497</v>
      </c>
      <c r="L35" s="35">
        <f t="shared" si="22"/>
        <v>512270.86558054242</v>
      </c>
      <c r="M35" s="35">
        <f t="shared" si="22"/>
        <v>522475.3012229068</v>
      </c>
      <c r="N35" s="31" t="s">
        <v>39</v>
      </c>
      <c r="O35" s="32"/>
    </row>
    <row r="36" spans="1:15" ht="14.25" customHeight="1" x14ac:dyDescent="0.3">
      <c r="A36" s="37" t="s">
        <v>53</v>
      </c>
      <c r="B36" s="37" t="s">
        <v>66</v>
      </c>
      <c r="C36" s="37" t="s">
        <v>66</v>
      </c>
      <c r="D36" s="37" t="s">
        <v>66</v>
      </c>
      <c r="E36" s="37" t="s">
        <v>66</v>
      </c>
      <c r="F36" s="35">
        <f t="shared" ref="F36:M36" si="23">F99</f>
        <v>3699844</v>
      </c>
      <c r="G36" s="35">
        <f t="shared" si="23"/>
        <v>4060563</v>
      </c>
      <c r="H36" s="35">
        <f t="shared" si="23"/>
        <v>1832194</v>
      </c>
      <c r="I36" s="35">
        <f t="shared" si="23"/>
        <v>1832194</v>
      </c>
      <c r="J36" s="35">
        <f t="shared" si="23"/>
        <v>3740424.051</v>
      </c>
      <c r="K36" s="35">
        <f t="shared" si="23"/>
        <v>3815045.5108174495</v>
      </c>
      <c r="L36" s="35">
        <f t="shared" si="23"/>
        <v>3890888.6155725</v>
      </c>
      <c r="M36" s="35">
        <f t="shared" si="23"/>
        <v>3968395.116794704</v>
      </c>
      <c r="N36" s="31" t="s">
        <v>39</v>
      </c>
      <c r="O36" s="32"/>
    </row>
    <row r="37" spans="1:15" ht="14.25" customHeight="1" x14ac:dyDescent="0.3">
      <c r="A37" s="37" t="s">
        <v>53</v>
      </c>
      <c r="B37" s="37" t="s">
        <v>67</v>
      </c>
      <c r="C37" s="37" t="s">
        <v>67</v>
      </c>
      <c r="D37" s="37" t="s">
        <v>67</v>
      </c>
      <c r="E37" s="37" t="s">
        <v>67</v>
      </c>
      <c r="F37" s="35">
        <f t="shared" ref="F37:M37" si="24">F100</f>
        <v>107213</v>
      </c>
      <c r="G37" s="35">
        <f t="shared" si="24"/>
        <v>112837</v>
      </c>
      <c r="H37" s="35">
        <f t="shared" si="24"/>
        <v>28950</v>
      </c>
      <c r="I37" s="35">
        <f t="shared" si="24"/>
        <v>28950</v>
      </c>
      <c r="J37" s="35">
        <f t="shared" si="24"/>
        <v>59101.425000000003</v>
      </c>
      <c r="K37" s="35">
        <f t="shared" si="24"/>
        <v>60280.498428749997</v>
      </c>
      <c r="L37" s="35">
        <f t="shared" si="24"/>
        <v>61478.874737513543</v>
      </c>
      <c r="M37" s="35">
        <f t="shared" si="24"/>
        <v>62703.533922284805</v>
      </c>
      <c r="N37" s="31" t="s">
        <v>39</v>
      </c>
      <c r="O37" s="32"/>
    </row>
    <row r="38" spans="1:15" ht="14.25" customHeight="1" x14ac:dyDescent="0.3">
      <c r="A38" s="78"/>
      <c r="B38" s="78"/>
      <c r="C38" s="78"/>
      <c r="D38" s="78"/>
      <c r="E38" s="78" t="s">
        <v>168</v>
      </c>
      <c r="F38" s="64">
        <f t="shared" ref="F38:M38" si="25">SUM(F19:F37)</f>
        <v>44043985</v>
      </c>
      <c r="G38" s="64">
        <f t="shared" si="25"/>
        <v>44628983</v>
      </c>
      <c r="H38" s="64">
        <f t="shared" si="25"/>
        <v>21791246</v>
      </c>
      <c r="I38" s="64">
        <f t="shared" si="25"/>
        <v>8624887.8992859554</v>
      </c>
      <c r="J38" s="64">
        <f t="shared" si="25"/>
        <v>17609507.675963294</v>
      </c>
      <c r="K38" s="64">
        <f t="shared" si="25"/>
        <v>17963445.065355044</v>
      </c>
      <c r="L38" s="64">
        <f t="shared" si="25"/>
        <v>18322560.196234867</v>
      </c>
      <c r="M38" s="64">
        <f t="shared" si="25"/>
        <v>18689985.113487497</v>
      </c>
    </row>
    <row r="39" spans="1:15" ht="14.25" customHeight="1" x14ac:dyDescent="0.3">
      <c r="A39" s="67"/>
      <c r="B39" s="67"/>
      <c r="C39" s="67"/>
      <c r="D39" s="67"/>
      <c r="E39" s="66" t="s">
        <v>185</v>
      </c>
      <c r="F39" s="68">
        <f t="shared" ref="F39:M39" si="26">IFERROR(F38/F40,0)</f>
        <v>0.22340648564201981</v>
      </c>
      <c r="G39" s="68">
        <f t="shared" si="26"/>
        <v>0.22039215962433062</v>
      </c>
      <c r="H39" s="68">
        <f t="shared" si="26"/>
        <v>0.20106701705504429</v>
      </c>
      <c r="I39" s="68">
        <f t="shared" si="26"/>
        <v>9.6815369403208451E-2</v>
      </c>
      <c r="J39" s="68">
        <f t="shared" si="26"/>
        <v>9.5087921374225878E-2</v>
      </c>
      <c r="K39" s="68">
        <f t="shared" si="26"/>
        <v>9.3454389540795504E-2</v>
      </c>
      <c r="L39" s="68">
        <f t="shared" si="26"/>
        <v>9.1862227244377856E-2</v>
      </c>
      <c r="M39" s="68">
        <f t="shared" si="26"/>
        <v>9.0261769714230347E-2</v>
      </c>
    </row>
    <row r="40" spans="1:15" ht="14.25" customHeight="1" x14ac:dyDescent="0.3">
      <c r="A40" s="79"/>
      <c r="B40" s="79"/>
      <c r="C40" s="79"/>
      <c r="D40" s="79"/>
      <c r="E40" s="80" t="s">
        <v>34</v>
      </c>
      <c r="F40" s="81">
        <f>Revenue!F7</f>
        <v>197147298</v>
      </c>
      <c r="G40" s="81">
        <f>Revenue!G7</f>
        <v>202498052</v>
      </c>
      <c r="H40" s="81">
        <f>Revenue!H7</f>
        <v>108378024</v>
      </c>
      <c r="I40" s="81">
        <f>Revenue!I7</f>
        <v>89085937</v>
      </c>
      <c r="J40" s="81">
        <f>Revenue!J7</f>
        <v>185191845.83560002</v>
      </c>
      <c r="K40" s="81">
        <f>Revenue!K7</f>
        <v>192216172.54814434</v>
      </c>
      <c r="L40" s="81">
        <f>Revenue!L7</f>
        <v>199456955.76803297</v>
      </c>
      <c r="M40" s="81">
        <f>Revenue!M7</f>
        <v>207064244.06102577</v>
      </c>
    </row>
    <row r="41" spans="1:15" ht="14.25" customHeight="1" x14ac:dyDescent="0.3">
      <c r="B41" s="5"/>
      <c r="C41" s="5"/>
      <c r="D41" s="5"/>
      <c r="E41" s="5"/>
    </row>
    <row r="42" spans="1:15" ht="14.25" customHeight="1" x14ac:dyDescent="0.3">
      <c r="A42" s="15" t="s">
        <v>236</v>
      </c>
      <c r="F42" s="39" t="s">
        <v>166</v>
      </c>
      <c r="G42" s="39"/>
      <c r="H42" s="39"/>
      <c r="I42" s="40" t="s">
        <v>167</v>
      </c>
      <c r="J42" s="40"/>
      <c r="K42" s="40"/>
      <c r="L42" s="40"/>
      <c r="M42" s="40"/>
    </row>
    <row r="43" spans="1:15" s="4" customFormat="1" ht="14.25" customHeight="1" x14ac:dyDescent="0.3">
      <c r="A43" s="7"/>
      <c r="B43" s="7"/>
      <c r="C43" s="7"/>
      <c r="D43" s="7"/>
      <c r="E43" s="7" t="s">
        <v>163</v>
      </c>
      <c r="F43" s="27">
        <v>2023</v>
      </c>
      <c r="G43" s="27">
        <v>2024</v>
      </c>
      <c r="H43" s="28" t="s">
        <v>151</v>
      </c>
      <c r="I43" s="28" t="s">
        <v>165</v>
      </c>
      <c r="J43" s="38">
        <v>2026</v>
      </c>
      <c r="K43" s="38">
        <v>2027</v>
      </c>
      <c r="L43" s="38">
        <v>2028</v>
      </c>
      <c r="M43" s="38">
        <v>2029</v>
      </c>
      <c r="N43" s="7" t="s">
        <v>33</v>
      </c>
      <c r="O43" s="7" t="s">
        <v>75</v>
      </c>
    </row>
    <row r="44" spans="1:15" ht="14.25" customHeight="1" x14ac:dyDescent="0.3">
      <c r="A44" s="37"/>
      <c r="B44" s="37"/>
      <c r="C44" s="37"/>
      <c r="D44" s="37"/>
      <c r="E44" s="37" t="s">
        <v>54</v>
      </c>
      <c r="F44" s="35">
        <f>PL!F16+PL_A!F16</f>
        <v>21567004</v>
      </c>
      <c r="G44" s="35">
        <f>PL!G16+PL_A!G16</f>
        <v>21670978</v>
      </c>
      <c r="H44" s="35">
        <f>PL!H16+PL_A!H16</f>
        <v>10844209</v>
      </c>
      <c r="I44" s="23"/>
      <c r="J44" s="23"/>
      <c r="K44" s="23"/>
      <c r="L44" s="23"/>
      <c r="M44" s="23"/>
      <c r="N44" s="31" t="s">
        <v>37</v>
      </c>
      <c r="O44" s="32"/>
    </row>
    <row r="45" spans="1:15" ht="14.25" customHeight="1" x14ac:dyDescent="0.3">
      <c r="A45" s="37"/>
      <c r="B45" s="37"/>
      <c r="C45" s="37"/>
      <c r="D45" s="37"/>
      <c r="E45" s="37" t="s">
        <v>55</v>
      </c>
      <c r="F45" s="35">
        <f>PL!F17+PL_A!F17</f>
        <v>3138445</v>
      </c>
      <c r="G45" s="35">
        <f>PL!G17+PL_A!G17</f>
        <v>3211345</v>
      </c>
      <c r="H45" s="35">
        <f>PL!H17+PL_A!H17</f>
        <v>1109083</v>
      </c>
      <c r="I45" s="23"/>
      <c r="J45" s="23"/>
      <c r="K45" s="23"/>
      <c r="L45" s="23"/>
      <c r="M45" s="23"/>
      <c r="N45" s="31" t="s">
        <v>37</v>
      </c>
      <c r="O45" s="32"/>
    </row>
    <row r="46" spans="1:15" ht="14.25" customHeight="1" x14ac:dyDescent="0.3">
      <c r="A46" s="37"/>
      <c r="B46" s="37"/>
      <c r="C46" s="37"/>
      <c r="D46" s="37"/>
      <c r="E46" s="37" t="s">
        <v>46</v>
      </c>
      <c r="F46" s="35">
        <f>PL!F18+PL_A!F18</f>
        <v>2213123</v>
      </c>
      <c r="G46" s="35">
        <f>PL!G18+PL_A!G18</f>
        <v>2196649</v>
      </c>
      <c r="H46" s="35">
        <f>PL!H18+PL_A!H18</f>
        <v>1056179</v>
      </c>
      <c r="I46" s="23"/>
      <c r="J46" s="23"/>
      <c r="K46" s="23"/>
      <c r="L46" s="23"/>
      <c r="M46" s="23"/>
      <c r="N46" s="31" t="s">
        <v>37</v>
      </c>
      <c r="O46" s="32"/>
    </row>
    <row r="47" spans="1:15" ht="14.25" customHeight="1" x14ac:dyDescent="0.3">
      <c r="A47" s="37"/>
      <c r="B47" s="37"/>
      <c r="C47" s="37"/>
      <c r="D47" s="37"/>
      <c r="E47" s="37" t="s">
        <v>56</v>
      </c>
      <c r="F47" s="35">
        <f>PL!F19+PL_A!F19</f>
        <v>198497</v>
      </c>
      <c r="G47" s="35">
        <f>PL!G19+PL_A!G19</f>
        <v>237952</v>
      </c>
      <c r="H47" s="35">
        <f>PL!H19+PL_A!H19</f>
        <v>145553</v>
      </c>
      <c r="I47" s="23"/>
      <c r="J47" s="23"/>
      <c r="K47" s="23"/>
      <c r="L47" s="23"/>
      <c r="M47" s="23"/>
      <c r="N47" s="31" t="s">
        <v>37</v>
      </c>
      <c r="O47" s="32"/>
    </row>
    <row r="48" spans="1:15" ht="14.25" customHeight="1" x14ac:dyDescent="0.3">
      <c r="A48" s="82"/>
      <c r="B48" s="82"/>
      <c r="C48" s="82"/>
      <c r="D48" s="82"/>
      <c r="E48" s="82" t="s">
        <v>187</v>
      </c>
      <c r="F48" s="83">
        <f>SUM(F44:F47)</f>
        <v>27117069</v>
      </c>
      <c r="G48" s="83">
        <f>SUM(G44:G47)</f>
        <v>27316924</v>
      </c>
      <c r="H48" s="83">
        <f>SUM(H44:H47)</f>
        <v>13155024</v>
      </c>
      <c r="I48" s="83">
        <f>SUM(I44:I47)</f>
        <v>0</v>
      </c>
      <c r="J48" s="83">
        <f>SUM(J44:J47)</f>
        <v>0</v>
      </c>
      <c r="K48" s="83">
        <f>SUM(K44:K47)</f>
        <v>0</v>
      </c>
      <c r="L48" s="83">
        <f>SUM(L44:L47)</f>
        <v>0</v>
      </c>
      <c r="M48" s="83">
        <f>SUM(M44:M47)</f>
        <v>0</v>
      </c>
    </row>
    <row r="49" spans="1:15" ht="14.25" customHeight="1" x14ac:dyDescent="0.3">
      <c r="A49" s="67"/>
      <c r="B49" s="67"/>
      <c r="C49" s="67"/>
      <c r="D49" s="67"/>
      <c r="E49" s="66" t="s">
        <v>185</v>
      </c>
      <c r="F49" s="68">
        <f>IFERROR(F48/F50,0)</f>
        <v>0.13754725159864986</v>
      </c>
      <c r="G49" s="68">
        <f>IFERROR(G48/G50,0)</f>
        <v>0.13489968782514511</v>
      </c>
      <c r="H49" s="68">
        <f>IFERROR(H48/H50,0)</f>
        <v>0.1213809175926662</v>
      </c>
      <c r="I49" s="68">
        <f>IFERROR(I48/I50,0)</f>
        <v>0</v>
      </c>
      <c r="J49" s="68">
        <f>IFERROR(J48/J50,0)</f>
        <v>0</v>
      </c>
      <c r="K49" s="68">
        <f>IFERROR(K48/K50,0)</f>
        <v>0</v>
      </c>
      <c r="L49" s="68">
        <f>IFERROR(L48/L50,0)</f>
        <v>0</v>
      </c>
      <c r="M49" s="68">
        <f>IFERROR(M48/M50,0)</f>
        <v>0</v>
      </c>
    </row>
    <row r="50" spans="1:15" ht="14.25" customHeight="1" x14ac:dyDescent="0.3">
      <c r="A50" s="79"/>
      <c r="B50" s="79"/>
      <c r="C50" s="79"/>
      <c r="D50" s="79"/>
      <c r="E50" s="80" t="s">
        <v>34</v>
      </c>
      <c r="F50" s="81">
        <f>Revenue!F7</f>
        <v>197147298</v>
      </c>
      <c r="G50" s="81">
        <f>Revenue!G7</f>
        <v>202498052</v>
      </c>
      <c r="H50" s="81">
        <f>Revenue!H7</f>
        <v>108378024</v>
      </c>
      <c r="I50" s="81">
        <f>Revenue!I7</f>
        <v>89085937</v>
      </c>
      <c r="J50" s="81">
        <f>Revenue!J7</f>
        <v>185191845.83560002</v>
      </c>
      <c r="K50" s="81">
        <f>Revenue!K7</f>
        <v>192216172.54814434</v>
      </c>
      <c r="L50" s="81">
        <f>Revenue!L7</f>
        <v>199456955.76803297</v>
      </c>
      <c r="M50" s="81">
        <f>Revenue!M7</f>
        <v>207064244.06102577</v>
      </c>
    </row>
    <row r="51" spans="1:15" ht="14.25" customHeight="1" x14ac:dyDescent="0.3">
      <c r="B51" s="5"/>
      <c r="C51" s="5"/>
      <c r="D51" s="5"/>
      <c r="E51" s="5"/>
    </row>
    <row r="52" spans="1:15" ht="14.25" customHeight="1" x14ac:dyDescent="0.3">
      <c r="A52" s="15" t="s">
        <v>237</v>
      </c>
      <c r="F52" s="39" t="s">
        <v>166</v>
      </c>
      <c r="G52" s="39"/>
      <c r="H52" s="39"/>
      <c r="I52" s="40" t="s">
        <v>167</v>
      </c>
      <c r="J52" s="40"/>
      <c r="K52" s="40"/>
      <c r="L52" s="40"/>
      <c r="M52" s="40"/>
    </row>
    <row r="53" spans="1:15" s="4" customFormat="1" ht="14.25" customHeight="1" x14ac:dyDescent="0.3">
      <c r="A53" s="7"/>
      <c r="B53" s="7"/>
      <c r="C53" s="7"/>
      <c r="D53" s="7" t="s">
        <v>33</v>
      </c>
      <c r="E53" s="7" t="s">
        <v>163</v>
      </c>
      <c r="F53" s="27">
        <v>2023</v>
      </c>
      <c r="G53" s="27">
        <v>2024</v>
      </c>
      <c r="H53" s="28" t="s">
        <v>151</v>
      </c>
      <c r="I53" s="28" t="s">
        <v>165</v>
      </c>
      <c r="J53" s="38">
        <v>2026</v>
      </c>
      <c r="K53" s="38">
        <v>2027</v>
      </c>
      <c r="L53" s="38">
        <v>2028</v>
      </c>
      <c r="M53" s="38">
        <v>2029</v>
      </c>
      <c r="N53" s="7" t="s">
        <v>33</v>
      </c>
      <c r="O53" s="7" t="s">
        <v>75</v>
      </c>
    </row>
    <row r="54" spans="1:15" ht="14.25" customHeight="1" x14ac:dyDescent="0.3">
      <c r="A54" s="72"/>
      <c r="B54" s="72"/>
      <c r="C54" s="84" t="s">
        <v>190</v>
      </c>
      <c r="D54" s="85" t="s">
        <v>195</v>
      </c>
      <c r="E54" s="72" t="s">
        <v>196</v>
      </c>
      <c r="F54" s="50"/>
      <c r="G54" s="50"/>
      <c r="H54" s="50"/>
      <c r="I54" s="86">
        <f>I55*I56/12*(12-6)</f>
        <v>0</v>
      </c>
      <c r="J54" s="86">
        <f>J55*J56</f>
        <v>0</v>
      </c>
      <c r="K54" s="86">
        <f>K55*K56</f>
        <v>0</v>
      </c>
      <c r="L54" s="86">
        <f>L55*L56</f>
        <v>0</v>
      </c>
      <c r="M54" s="86">
        <f>M55*M56</f>
        <v>0</v>
      </c>
    </row>
    <row r="55" spans="1:15" ht="14.25" customHeight="1" x14ac:dyDescent="0.3">
      <c r="A55" s="87"/>
      <c r="B55" s="87"/>
      <c r="C55" s="87"/>
      <c r="D55" s="87"/>
      <c r="E55" s="88" t="s">
        <v>197</v>
      </c>
      <c r="F55" s="89"/>
      <c r="G55" s="89"/>
      <c r="H55" s="89"/>
      <c r="I55" s="89"/>
      <c r="J55" s="89"/>
      <c r="K55" s="89"/>
      <c r="L55" s="89"/>
      <c r="M55" s="89"/>
    </row>
    <row r="56" spans="1:15" ht="14.25" customHeight="1" x14ac:dyDescent="0.3">
      <c r="A56" s="79"/>
      <c r="B56" s="79"/>
      <c r="C56" s="84" t="s">
        <v>191</v>
      </c>
      <c r="D56" s="90" t="s">
        <v>205</v>
      </c>
      <c r="E56" s="80" t="s">
        <v>198</v>
      </c>
      <c r="F56" s="81">
        <f>IFERROR(F54/F55,0)</f>
        <v>0</v>
      </c>
      <c r="G56" s="81">
        <f>IFERROR(G54/G55,0)</f>
        <v>0</v>
      </c>
      <c r="H56" s="81">
        <f>IFERROR(H54/H55/6*12,0)</f>
        <v>0</v>
      </c>
      <c r="I56" s="81">
        <f>IF($D56="Same as the Previous Month", H56, IF($D56 = "Wage Increase Adjustment", $G56*(1+$I57), ""))</f>
        <v>0</v>
      </c>
      <c r="J56" s="81">
        <f>I56*(1+J57)</f>
        <v>0</v>
      </c>
      <c r="K56" s="81">
        <f>J56*(1+K57)</f>
        <v>0</v>
      </c>
      <c r="L56" s="81">
        <f>K56*(1+L57)</f>
        <v>0</v>
      </c>
      <c r="M56" s="81">
        <f>L56*(1+M57)</f>
        <v>0</v>
      </c>
    </row>
    <row r="57" spans="1:15" ht="14.25" customHeight="1" x14ac:dyDescent="0.3">
      <c r="A57" s="79"/>
      <c r="B57" s="79"/>
      <c r="C57" s="79"/>
      <c r="D57" s="79"/>
      <c r="E57" s="80" t="s">
        <v>195</v>
      </c>
      <c r="F57" s="68">
        <v>0</v>
      </c>
      <c r="G57" s="68">
        <f>IFERROR(G56/F56-1,0)</f>
        <v>0</v>
      </c>
      <c r="H57" s="68">
        <f>IFERROR(H56/G56-1,0)</f>
        <v>0</v>
      </c>
      <c r="I57" s="68">
        <f>IF($D54="Wage Growth Rate", Data!D$9, IF($D54="Inflation Rate", Data!D$6, ""))</f>
        <v>3.4849999999999999E-2</v>
      </c>
      <c r="J57" s="68">
        <f>IF($D54="Wage Growth Rate", Data!E$9, IF($D54="Inflation Rate", Data!E$6, ""))</f>
        <v>3.3550000000000003E-2</v>
      </c>
      <c r="K57" s="68">
        <f>IF($D54="Wage Growth Rate", Data!F$9, IF($D54="Inflation Rate", Data!F$6, ""))</f>
        <v>3.2039999999999999E-2</v>
      </c>
      <c r="L57" s="68">
        <f>IF($D54="Wage Growth Rate", Data!G$9, IF($D54="Inflation Rate", Data!G$6, ""))</f>
        <v>3.099E-2</v>
      </c>
      <c r="M57" s="68">
        <f>IF($D54="Wage Growth Rate", Data!H$9, IF($D54="Inflation Rate", Data!H$6, ""))</f>
        <v>3.0269999999999998E-2</v>
      </c>
    </row>
    <row r="58" spans="1:15" ht="14.25" customHeight="1" x14ac:dyDescent="0.3">
      <c r="A58" s="72"/>
      <c r="B58" s="72"/>
      <c r="C58" s="84" t="s">
        <v>192</v>
      </c>
      <c r="D58" s="85" t="s">
        <v>189</v>
      </c>
      <c r="E58" s="72" t="s">
        <v>199</v>
      </c>
      <c r="F58" s="50"/>
      <c r="G58" s="50"/>
      <c r="H58" s="50"/>
      <c r="I58" s="86">
        <f>I59*I60</f>
        <v>0</v>
      </c>
      <c r="J58" s="86">
        <f>J59*J60</f>
        <v>0</v>
      </c>
      <c r="K58" s="86">
        <f>K59*K60</f>
        <v>0</v>
      </c>
      <c r="L58" s="86">
        <f>L59*L60</f>
        <v>0</v>
      </c>
      <c r="M58" s="86">
        <f>M59*M60</f>
        <v>0</v>
      </c>
    </row>
    <row r="59" spans="1:15" ht="14.25" customHeight="1" x14ac:dyDescent="0.3">
      <c r="A59" s="79"/>
      <c r="B59" s="79"/>
      <c r="C59" s="79"/>
      <c r="D59" s="79"/>
      <c r="E59" s="80" t="s">
        <v>34</v>
      </c>
      <c r="F59" s="81">
        <f>Revenue!F7</f>
        <v>197147298</v>
      </c>
      <c r="G59" s="81">
        <f>Revenue!G7</f>
        <v>202498052</v>
      </c>
      <c r="H59" s="81">
        <f>Revenue!H7</f>
        <v>108378024</v>
      </c>
      <c r="I59" s="81">
        <f>Revenue!I7</f>
        <v>89085937</v>
      </c>
      <c r="J59" s="81">
        <f>Revenue!J7</f>
        <v>185191845.83560002</v>
      </c>
      <c r="K59" s="81">
        <f>Revenue!K7</f>
        <v>192216172.54814434</v>
      </c>
      <c r="L59" s="81">
        <f>Revenue!L7</f>
        <v>199456955.76803297</v>
      </c>
      <c r="M59" s="81">
        <f>Revenue!M7</f>
        <v>207064244.06102577</v>
      </c>
    </row>
    <row r="60" spans="1:15" ht="14.25" customHeight="1" x14ac:dyDescent="0.3">
      <c r="A60" s="79"/>
      <c r="B60" s="79"/>
      <c r="C60" s="79"/>
      <c r="D60" s="79"/>
      <c r="E60" s="80" t="s">
        <v>185</v>
      </c>
      <c r="F60" s="68">
        <f>IFERROR(F58/F59,0)</f>
        <v>0</v>
      </c>
      <c r="G60" s="68">
        <f>IFERROR(G58/G59,0)</f>
        <v>0</v>
      </c>
      <c r="H60" s="68">
        <f>IFERROR(H58/H59,0)</f>
        <v>0</v>
      </c>
      <c r="I60" s="68">
        <f>IF($D58="3-Year Average", IFERROR(($F60*12+$G60*12+$H60*6)/(12+12+6),0), IF($D58="2-Year Average", IFERROR(($G60*12+$H60*6)/(12+6),0), IF($D58="Previous Year", IFERROR($G60,0), IF($D58="Current Year", IFERROR($H60,0), ""))))</f>
        <v>0</v>
      </c>
      <c r="J60" s="68">
        <f>I60</f>
        <v>0</v>
      </c>
      <c r="K60" s="68">
        <f>J60</f>
        <v>0</v>
      </c>
      <c r="L60" s="68">
        <f>K60</f>
        <v>0</v>
      </c>
      <c r="M60" s="68">
        <f>L60</f>
        <v>0</v>
      </c>
    </row>
    <row r="61" spans="1:15" ht="14.25" customHeight="1" x14ac:dyDescent="0.3">
      <c r="A61" s="72"/>
      <c r="B61" s="72"/>
      <c r="C61" s="84" t="s">
        <v>193</v>
      </c>
      <c r="D61" s="85" t="s">
        <v>189</v>
      </c>
      <c r="E61" s="72" t="s">
        <v>200</v>
      </c>
      <c r="F61" s="50"/>
      <c r="G61" s="50"/>
      <c r="H61" s="50"/>
      <c r="I61" s="86">
        <f>I62*(IFERROR(I54,0)+IFERROR(I58,0))</f>
        <v>0</v>
      </c>
      <c r="J61" s="86">
        <f>J62*(IFERROR(J54,0)+IFERROR(J58,0))</f>
        <v>0</v>
      </c>
      <c r="K61" s="86">
        <f>K62*(IFERROR(K54,0)+IFERROR(K58,0))</f>
        <v>0</v>
      </c>
      <c r="L61" s="86">
        <f>L62*(IFERROR(L54,0)+IFERROR(L58,0))</f>
        <v>0</v>
      </c>
      <c r="M61" s="86">
        <f>M62*(IFERROR(M54,0)+IFERROR(M58,0))</f>
        <v>0</v>
      </c>
    </row>
    <row r="62" spans="1:15" ht="14.25" customHeight="1" x14ac:dyDescent="0.3">
      <c r="A62" s="79"/>
      <c r="B62" s="79"/>
      <c r="C62" s="79"/>
      <c r="D62" s="79"/>
      <c r="E62" s="80" t="s">
        <v>201</v>
      </c>
      <c r="F62" s="68">
        <f>IFERROR(F61/(IFERROR(F$54,0)+IFERROR(F$58,0)),0)</f>
        <v>0</v>
      </c>
      <c r="G62" s="68">
        <f>IFERROR(G61/(IFERROR(G$54,0)+IFERROR(G$58,0)),0)</f>
        <v>0</v>
      </c>
      <c r="H62" s="68">
        <f>IFERROR(H61/(IFERROR(H$54,0)+IFERROR(H$58,0)),0)</f>
        <v>0</v>
      </c>
      <c r="I62" s="68">
        <f>IF($D61="3-Year Average", IFERROR(($F62*12+$G62*12+$H62*6)/(12+12+6),0), IF($D61="2-Year Average", IFERROR(($G62*12+$H62*6)/(12+6),0), IF($D61="Previous Year", IFERROR($G62,0), IF($D61="Current Year", IFERROR($H62,0), ""))))</f>
        <v>0</v>
      </c>
      <c r="J62" s="68">
        <f>I62</f>
        <v>0</v>
      </c>
      <c r="K62" s="68">
        <f>J62</f>
        <v>0</v>
      </c>
      <c r="L62" s="68">
        <f>K62</f>
        <v>0</v>
      </c>
      <c r="M62" s="68">
        <f>L62</f>
        <v>0</v>
      </c>
    </row>
    <row r="63" spans="1:15" ht="14.25" customHeight="1" x14ac:dyDescent="0.3">
      <c r="A63" s="72"/>
      <c r="B63" s="72"/>
      <c r="C63" s="84" t="s">
        <v>193</v>
      </c>
      <c r="D63" s="85" t="s">
        <v>189</v>
      </c>
      <c r="E63" s="72" t="s">
        <v>202</v>
      </c>
      <c r="F63" s="50"/>
      <c r="G63" s="50"/>
      <c r="H63" s="50"/>
      <c r="I63" s="86">
        <f>(IFERROR(I54,0)+IFERROR(I58,0))*I64</f>
        <v>0</v>
      </c>
      <c r="J63" s="86">
        <f>(IFERROR(J54,0)+IFERROR(J58,0))*J64</f>
        <v>0</v>
      </c>
      <c r="K63" s="86">
        <f>(IFERROR(K54,0)+IFERROR(K58,0))*K64</f>
        <v>0</v>
      </c>
      <c r="L63" s="86">
        <f>(IFERROR(L54,0)+IFERROR(L58,0))*L64</f>
        <v>0</v>
      </c>
      <c r="M63" s="86">
        <f>(IFERROR(M54,0)+IFERROR(M58,0))*M64</f>
        <v>0</v>
      </c>
    </row>
    <row r="64" spans="1:15" ht="14.25" customHeight="1" x14ac:dyDescent="0.3">
      <c r="A64" s="79"/>
      <c r="B64" s="79"/>
      <c r="C64" s="79"/>
      <c r="D64" s="79"/>
      <c r="E64" s="80" t="s">
        <v>201</v>
      </c>
      <c r="F64" s="68">
        <f>IFERROR(F63/(IFERROR(F$54,0)+IFERROR(F$58,0)),0)</f>
        <v>0</v>
      </c>
      <c r="G64" s="68">
        <f>IFERROR(G63/(IFERROR(G$54,0)+IFERROR(G$58,0)),0)</f>
        <v>0</v>
      </c>
      <c r="H64" s="68">
        <f>IFERROR(H63/(IFERROR(H$54,0)+IFERROR(H$58,0)),0)</f>
        <v>0</v>
      </c>
      <c r="I64" s="68">
        <f>IF($D63="3-Year Average", IFERROR(($F64*12+$G64*12+$H64*6)/(12+12+6),0), IF($D63="2-Year Average", IFERROR(($G64*12+$H64*6)/(12+6),0), IF($D63="Previous Year", IFERROR($G64,0), IF($D63="Current Year", IFERROR($H64,0), ""))))</f>
        <v>0</v>
      </c>
      <c r="J64" s="68">
        <f>I64</f>
        <v>0</v>
      </c>
      <c r="K64" s="68">
        <f>J64</f>
        <v>0</v>
      </c>
      <c r="L64" s="68">
        <f>K64</f>
        <v>0</v>
      </c>
      <c r="M64" s="68">
        <f>L64</f>
        <v>0</v>
      </c>
    </row>
    <row r="65" spans="1:15" ht="14.25" customHeight="1" x14ac:dyDescent="0.3">
      <c r="A65" s="72"/>
      <c r="B65" s="72"/>
      <c r="C65" s="84" t="s">
        <v>194</v>
      </c>
      <c r="D65" s="85" t="s">
        <v>189</v>
      </c>
      <c r="E65" s="72" t="s">
        <v>203</v>
      </c>
      <c r="F65" s="50"/>
      <c r="G65" s="50"/>
      <c r="H65" s="50"/>
      <c r="I65" s="86">
        <f>(IFERROR(I54,0)+IFERROR(I58,0)+IFERROR(I63,0))*I66</f>
        <v>0</v>
      </c>
      <c r="J65" s="86">
        <f>(IFERROR(J54,0)+IFERROR(J58,0)+IFERROR(J63,0))*J66</f>
        <v>0</v>
      </c>
      <c r="K65" s="86">
        <f>(IFERROR(K54,0)+IFERROR(K58,0)+IFERROR(K63,0))*K66</f>
        <v>0</v>
      </c>
      <c r="L65" s="86">
        <f>(IFERROR(L54,0)+IFERROR(L58,0)+IFERROR(L63,0))*L66</f>
        <v>0</v>
      </c>
      <c r="M65" s="86">
        <f>(IFERROR(M54,0)+IFERROR(M58,0)+IFERROR(M63,0))*M66</f>
        <v>0</v>
      </c>
    </row>
    <row r="66" spans="1:15" ht="14.25" customHeight="1" x14ac:dyDescent="0.3">
      <c r="A66" s="79"/>
      <c r="B66" s="79"/>
      <c r="C66" s="79"/>
      <c r="D66" s="79"/>
      <c r="E66" s="80" t="s">
        <v>201</v>
      </c>
      <c r="F66" s="68">
        <f>IFERROR(F65/(IFERROR(F$54,0)+IFERROR(F$58,0)+IFERROR(F$63,0)),0)</f>
        <v>0</v>
      </c>
      <c r="G66" s="68">
        <f>IFERROR(G65/(IFERROR(G$54,0)+IFERROR(G$58,0)+IFERROR(G$63,0)),0)</f>
        <v>0</v>
      </c>
      <c r="H66" s="68">
        <f>IFERROR(H65/(IFERROR(H$54,0)+IFERROR(H$58,0)+IFERROR(H$63,0)),0)</f>
        <v>0</v>
      </c>
      <c r="I66" s="68">
        <f>IF($D65="3-Year Average", IFERROR(($F66*12+$G66*12+$H66*6)/(12+12+6),0), IF($D65="2-Year Average", IFERROR(($G66*12+$H66*6)/(12+6),0), IF($D65="Previous Year", IFERROR($G66,0), IF($D65="Current Year", IFERROR($H66,0), ""))))</f>
        <v>0</v>
      </c>
      <c r="J66" s="68">
        <f>I66</f>
        <v>0</v>
      </c>
      <c r="K66" s="68">
        <f>J66</f>
        <v>0</v>
      </c>
      <c r="L66" s="68">
        <f>K66</f>
        <v>0</v>
      </c>
      <c r="M66" s="68">
        <f>L66</f>
        <v>0</v>
      </c>
    </row>
    <row r="67" spans="1:15" ht="14.25" customHeight="1" x14ac:dyDescent="0.3">
      <c r="A67" s="72"/>
      <c r="B67" s="72"/>
      <c r="C67" s="84" t="s">
        <v>193</v>
      </c>
      <c r="D67" s="85" t="s">
        <v>189</v>
      </c>
      <c r="E67" s="72" t="s">
        <v>204</v>
      </c>
      <c r="F67" s="50"/>
      <c r="G67" s="50"/>
      <c r="H67" s="50"/>
      <c r="I67" s="86">
        <f>(IFERROR(I54,0)+IFERROR(I58,0))*I68</f>
        <v>0</v>
      </c>
      <c r="J67" s="86">
        <f>(IFERROR(J54,0)+IFERROR(J58,0))*J68</f>
        <v>0</v>
      </c>
      <c r="K67" s="86">
        <f>(IFERROR(K54,0)+IFERROR(K58,0))*K68</f>
        <v>0</v>
      </c>
      <c r="L67" s="86">
        <f>(IFERROR(L54,0)+IFERROR(L58,0))*L68</f>
        <v>0</v>
      </c>
      <c r="M67" s="86">
        <f>(IFERROR(M54,0)+IFERROR(M58,0))*M68</f>
        <v>0</v>
      </c>
    </row>
    <row r="68" spans="1:15" ht="14.25" customHeight="1" x14ac:dyDescent="0.3">
      <c r="A68" s="79"/>
      <c r="B68" s="79"/>
      <c r="C68" s="79"/>
      <c r="D68" s="79"/>
      <c r="E68" s="80" t="s">
        <v>201</v>
      </c>
      <c r="F68" s="68">
        <f>IFERROR(F67/(IFERROR(F$54,0)+IFERROR(F$58,0)),0)</f>
        <v>0</v>
      </c>
      <c r="G68" s="68">
        <f>IFERROR(G67/(IFERROR(G$54,0)+IFERROR(G$58,0)),0)</f>
        <v>0</v>
      </c>
      <c r="H68" s="68">
        <f>IFERROR(H67/(IFERROR(H$54,0)+IFERROR(H$58,0)),0)</f>
        <v>0</v>
      </c>
      <c r="I68" s="68">
        <f>IF($D67="3-Year Average", IFERROR(($F68*12+$G68*12+$H68*6)/(12+12+6),0), IF($D67="2-Year Average", IFERROR(($G68*12+$H68*6)/(12+6),0), IF($D67="Previous Year", IFERROR($G68,0), IF($D67="Current Year", IFERROR($H68,0),  ""))))</f>
        <v>0</v>
      </c>
      <c r="J68" s="68">
        <f>I68</f>
        <v>0</v>
      </c>
      <c r="K68" s="68">
        <f>J68</f>
        <v>0</v>
      </c>
      <c r="L68" s="68">
        <f>K68</f>
        <v>0</v>
      </c>
      <c r="M68" s="68">
        <f>L68</f>
        <v>0</v>
      </c>
    </row>
    <row r="69" spans="1:15" ht="14.25" customHeight="1" x14ac:dyDescent="0.3">
      <c r="A69" s="82"/>
      <c r="B69" s="82"/>
      <c r="C69" s="82"/>
      <c r="D69" s="82"/>
      <c r="E69" s="82" t="s">
        <v>187</v>
      </c>
      <c r="F69" s="83">
        <f>IFERROR(F54,0)+IFERROR(F58,0)+IFERROR(F61,0)+IFERROR(F63,0)+IFERROR(F65,0)+IFERROR(F67,0)</f>
        <v>0</v>
      </c>
      <c r="G69" s="83">
        <f>IFERROR(G54,0)+IFERROR(G58,0)+IFERROR(G61,0)+IFERROR(G63,0)+IFERROR(G65,0)+IFERROR(G67,0)</f>
        <v>0</v>
      </c>
      <c r="H69" s="83">
        <f>IFERROR(H54,0)+IFERROR(H58,0)+IFERROR(H61,0)+IFERROR(H63,0)+IFERROR(H65,0)+IFERROR(H67,0)</f>
        <v>0</v>
      </c>
      <c r="I69" s="83">
        <f>IFERROR(I54,0)+IFERROR(I58,0)+IFERROR(I61,0)+IFERROR(I63,0)+IFERROR(I65,0)+IFERROR(I67,0)</f>
        <v>0</v>
      </c>
      <c r="J69" s="83">
        <f>IFERROR(J54,0)+IFERROR(J58,0)+IFERROR(J61,0)+IFERROR(J63,0)+IFERROR(J65,0)+IFERROR(J67,0)</f>
        <v>0</v>
      </c>
      <c r="K69" s="83">
        <f>IFERROR(K54,0)+IFERROR(K58,0)+IFERROR(K61,0)+IFERROR(K63,0)+IFERROR(K65,0)+IFERROR(K67,0)</f>
        <v>0</v>
      </c>
      <c r="L69" s="83">
        <f>IFERROR(L54,0)+IFERROR(L58,0)+IFERROR(L61,0)+IFERROR(L63,0)+IFERROR(L65,0)+IFERROR(L67,0)</f>
        <v>0</v>
      </c>
      <c r="M69" s="83">
        <f>IFERROR(M54,0)+IFERROR(M58,0)+IFERROR(M61,0)+IFERROR(M63,0)+IFERROR(M65,0)+IFERROR(M67,0)</f>
        <v>0</v>
      </c>
    </row>
    <row r="70" spans="1:15" ht="14.25" customHeight="1" x14ac:dyDescent="0.3">
      <c r="A70" s="67"/>
      <c r="B70" s="67"/>
      <c r="C70" s="67"/>
      <c r="D70" s="67"/>
      <c r="E70" s="66" t="s">
        <v>185</v>
      </c>
      <c r="F70" s="68">
        <f>IFERROR(F69/F71,0)</f>
        <v>0</v>
      </c>
      <c r="G70" s="68">
        <f>IFERROR(G69/G71,0)</f>
        <v>0</v>
      </c>
      <c r="H70" s="68">
        <f>IFERROR(H69/H71,0)</f>
        <v>0</v>
      </c>
      <c r="I70" s="68">
        <f>IFERROR(I69/I71,0)</f>
        <v>0</v>
      </c>
      <c r="J70" s="68">
        <f>IFERROR(J69/J71,0)</f>
        <v>0</v>
      </c>
      <c r="K70" s="68">
        <f>IFERROR(K69/K71,0)</f>
        <v>0</v>
      </c>
      <c r="L70" s="68">
        <f>IFERROR(L69/L71,0)</f>
        <v>0</v>
      </c>
      <c r="M70" s="68">
        <f>IFERROR(M69/M71,0)</f>
        <v>0</v>
      </c>
    </row>
    <row r="71" spans="1:15" ht="14.25" customHeight="1" x14ac:dyDescent="0.3">
      <c r="A71" s="79"/>
      <c r="B71" s="79"/>
      <c r="C71" s="79"/>
      <c r="D71" s="79"/>
      <c r="E71" s="80" t="s">
        <v>34</v>
      </c>
      <c r="F71" s="81">
        <f>Revenue!F7</f>
        <v>197147298</v>
      </c>
      <c r="G71" s="81">
        <f>Revenue!G7</f>
        <v>202498052</v>
      </c>
      <c r="H71" s="81">
        <f>Revenue!H7</f>
        <v>108378024</v>
      </c>
      <c r="I71" s="81">
        <f>Revenue!I7</f>
        <v>89085937</v>
      </c>
      <c r="J71" s="81">
        <f>Revenue!J7</f>
        <v>185191845.83560002</v>
      </c>
      <c r="K71" s="81">
        <f>Revenue!K7</f>
        <v>192216172.54814434</v>
      </c>
      <c r="L71" s="81">
        <f>Revenue!L7</f>
        <v>199456955.76803297</v>
      </c>
      <c r="M71" s="81">
        <f>Revenue!M7</f>
        <v>207064244.06102577</v>
      </c>
    </row>
    <row r="72" spans="1:15" ht="14.25" customHeight="1" x14ac:dyDescent="0.3">
      <c r="B72" s="5"/>
      <c r="C72" s="5"/>
      <c r="D72" s="5"/>
      <c r="E72" s="5"/>
    </row>
    <row r="73" spans="1:15" ht="14.25" customHeight="1" x14ac:dyDescent="0.3">
      <c r="A73" s="15" t="s">
        <v>238</v>
      </c>
      <c r="F73" s="39" t="s">
        <v>166</v>
      </c>
      <c r="G73" s="39"/>
      <c r="H73" s="39"/>
      <c r="I73" s="40" t="s">
        <v>167</v>
      </c>
      <c r="J73" s="40"/>
      <c r="K73" s="40"/>
      <c r="L73" s="40"/>
      <c r="M73" s="40"/>
    </row>
    <row r="74" spans="1:15" s="4" customFormat="1" ht="14.25" customHeight="1" x14ac:dyDescent="0.3">
      <c r="A74" s="7"/>
      <c r="B74" s="7"/>
      <c r="C74" s="7"/>
      <c r="D74" s="7"/>
      <c r="E74" s="7" t="s">
        <v>163</v>
      </c>
      <c r="F74" s="27">
        <v>2023</v>
      </c>
      <c r="G74" s="27">
        <v>2024</v>
      </c>
      <c r="H74" s="28" t="s">
        <v>151</v>
      </c>
      <c r="I74" s="28" t="s">
        <v>165</v>
      </c>
      <c r="J74" s="38">
        <v>2026</v>
      </c>
      <c r="K74" s="38">
        <v>2027</v>
      </c>
      <c r="L74" s="38">
        <v>2028</v>
      </c>
      <c r="M74" s="38">
        <v>2029</v>
      </c>
      <c r="N74" s="7" t="s">
        <v>33</v>
      </c>
      <c r="O74" s="7" t="s">
        <v>75</v>
      </c>
    </row>
    <row r="75" spans="1:15" ht="14.25" customHeight="1" x14ac:dyDescent="0.3">
      <c r="A75" s="37"/>
      <c r="B75" s="37"/>
      <c r="C75" s="37"/>
      <c r="D75" s="37"/>
      <c r="E75" s="37" t="s">
        <v>57</v>
      </c>
      <c r="F75" s="35">
        <f>PL!F20+PL_A!F20</f>
        <v>10542</v>
      </c>
      <c r="G75" s="35">
        <f>PL!G20+PL_A!G20</f>
        <v>22185</v>
      </c>
      <c r="H75" s="35">
        <f>PL!H20+PL_A!H20</f>
        <v>7782</v>
      </c>
      <c r="I75" s="35">
        <f>SGA!I82</f>
        <v>6396.7466479551249</v>
      </c>
      <c r="J75" s="35">
        <f>SGA!J82</f>
        <v>13297.556931769115</v>
      </c>
      <c r="K75" s="35">
        <f>SGA!K82</f>
        <v>13801.933266191118</v>
      </c>
      <c r="L75" s="35">
        <f>SGA!L82</f>
        <v>14321.85209232854</v>
      </c>
      <c r="M75" s="35">
        <f>SGA!M82</f>
        <v>14868.087531129951</v>
      </c>
      <c r="N75" s="31" t="s">
        <v>38</v>
      </c>
      <c r="O75" s="32"/>
    </row>
    <row r="76" spans="1:15" ht="14.25" customHeight="1" x14ac:dyDescent="0.3">
      <c r="A76" s="82"/>
      <c r="B76" s="82"/>
      <c r="C76" s="82"/>
      <c r="D76" s="82"/>
      <c r="E76" s="82" t="s">
        <v>207</v>
      </c>
      <c r="F76" s="83">
        <f>SUM(F75:F75)</f>
        <v>10542</v>
      </c>
      <c r="G76" s="83">
        <f>SUM(G75:G75)</f>
        <v>22185</v>
      </c>
      <c r="H76" s="83">
        <f>SUM(H75:H75)</f>
        <v>7782</v>
      </c>
      <c r="I76" s="83">
        <f>SUM(I75:I75)</f>
        <v>6396.7466479551249</v>
      </c>
      <c r="J76" s="83">
        <f>SUM(J75:J75)</f>
        <v>13297.556931769115</v>
      </c>
      <c r="K76" s="83">
        <f>SUM(K75:K75)</f>
        <v>13801.933266191118</v>
      </c>
      <c r="L76" s="83">
        <f>SUM(L75:L75)</f>
        <v>14321.85209232854</v>
      </c>
      <c r="M76" s="83">
        <f>SUM(M75:M75)</f>
        <v>14868.087531129951</v>
      </c>
    </row>
    <row r="77" spans="1:15" ht="14.25" customHeight="1" x14ac:dyDescent="0.3">
      <c r="A77" s="67"/>
      <c r="B77" s="67"/>
      <c r="C77" s="67"/>
      <c r="D77" s="67"/>
      <c r="E77" s="66" t="s">
        <v>185</v>
      </c>
      <c r="F77" s="68">
        <f>IFERROR(F76/F78,0)</f>
        <v>5.3472708512596505E-5</v>
      </c>
      <c r="G77" s="68">
        <f>IFERROR(G76/G78,0)</f>
        <v>1.0955660946308757E-4</v>
      </c>
      <c r="H77" s="68">
        <f>IFERROR(H76/H78,0)</f>
        <v>7.1804224812218394E-5</v>
      </c>
      <c r="I77" s="68">
        <f>IFERROR(I76/I78,0)</f>
        <v>7.1804224812218394E-5</v>
      </c>
      <c r="J77" s="68">
        <f>IFERROR(J76/J78,0)</f>
        <v>7.1804224812218394E-5</v>
      </c>
      <c r="K77" s="68">
        <f>IFERROR(K76/K78,0)</f>
        <v>7.1804224812218394E-5</v>
      </c>
      <c r="L77" s="68">
        <f>IFERROR(L76/L78,0)</f>
        <v>7.1804224812218394E-5</v>
      </c>
      <c r="M77" s="68">
        <f>IFERROR(M76/M78,0)</f>
        <v>7.1804224812218394E-5</v>
      </c>
    </row>
    <row r="78" spans="1:15" ht="14.25" customHeight="1" x14ac:dyDescent="0.3">
      <c r="A78" s="79"/>
      <c r="B78" s="79"/>
      <c r="C78" s="79"/>
      <c r="D78" s="79"/>
      <c r="E78" s="80" t="s">
        <v>34</v>
      </c>
      <c r="F78" s="81">
        <f>Revenue!F7</f>
        <v>197147298</v>
      </c>
      <c r="G78" s="81">
        <f>Revenue!G7</f>
        <v>202498052</v>
      </c>
      <c r="H78" s="81">
        <f>Revenue!H7</f>
        <v>108378024</v>
      </c>
      <c r="I78" s="81">
        <f>Revenue!I7</f>
        <v>89085937</v>
      </c>
      <c r="J78" s="81">
        <f>Revenue!J7</f>
        <v>185191845.83560002</v>
      </c>
      <c r="K78" s="81">
        <f>Revenue!K7</f>
        <v>192216172.54814434</v>
      </c>
      <c r="L78" s="81">
        <f>Revenue!L7</f>
        <v>199456955.76803297</v>
      </c>
      <c r="M78" s="81">
        <f>Revenue!M7</f>
        <v>207064244.06102577</v>
      </c>
    </row>
    <row r="79" spans="1:15" ht="14.25" customHeight="1" x14ac:dyDescent="0.3">
      <c r="B79" s="5"/>
      <c r="C79" s="5"/>
      <c r="D79" s="5"/>
      <c r="E79" s="5"/>
    </row>
    <row r="80" spans="1:15" ht="14.25" customHeight="1" x14ac:dyDescent="0.3">
      <c r="A80" s="15" t="s">
        <v>239</v>
      </c>
      <c r="F80" s="39" t="s">
        <v>166</v>
      </c>
      <c r="G80" s="39"/>
      <c r="H80" s="39"/>
      <c r="I80" s="40" t="s">
        <v>167</v>
      </c>
      <c r="J80" s="40"/>
      <c r="K80" s="40"/>
      <c r="L80" s="40"/>
      <c r="M80" s="40"/>
    </row>
    <row r="81" spans="1:15" s="4" customFormat="1" ht="14.25" customHeight="1" x14ac:dyDescent="0.3">
      <c r="A81" s="7"/>
      <c r="B81" s="7"/>
      <c r="C81" s="7"/>
      <c r="D81" s="7" t="s">
        <v>33</v>
      </c>
      <c r="E81" s="7" t="s">
        <v>163</v>
      </c>
      <c r="F81" s="27">
        <v>2023</v>
      </c>
      <c r="G81" s="27">
        <v>2024</v>
      </c>
      <c r="H81" s="28" t="s">
        <v>151</v>
      </c>
      <c r="I81" s="28" t="s">
        <v>165</v>
      </c>
      <c r="J81" s="38">
        <v>2026</v>
      </c>
      <c r="K81" s="38">
        <v>2027</v>
      </c>
      <c r="L81" s="38">
        <v>2028</v>
      </c>
      <c r="M81" s="38">
        <v>2029</v>
      </c>
      <c r="N81" s="7" t="s">
        <v>33</v>
      </c>
      <c r="O81" s="7" t="s">
        <v>75</v>
      </c>
    </row>
    <row r="82" spans="1:15" ht="14.25" customHeight="1" x14ac:dyDescent="0.3">
      <c r="A82" s="53"/>
      <c r="B82" s="53"/>
      <c r="C82" s="55" t="s">
        <v>192</v>
      </c>
      <c r="D82" s="54" t="s">
        <v>189</v>
      </c>
      <c r="E82" s="53" t="s">
        <v>57</v>
      </c>
      <c r="F82" s="52">
        <f>PL!F20+PL_A!F20</f>
        <v>10542</v>
      </c>
      <c r="G82" s="52">
        <f>PL!G20+PL_A!G20</f>
        <v>22185</v>
      </c>
      <c r="H82" s="52">
        <f>PL!H20+PL_A!H20</f>
        <v>7782</v>
      </c>
      <c r="I82" s="52">
        <f>I83*I84</f>
        <v>6396.7466479551249</v>
      </c>
      <c r="J82" s="52">
        <f>J83*J84</f>
        <v>13297.556931769115</v>
      </c>
      <c r="K82" s="52">
        <f>K83*K84</f>
        <v>13801.933266191118</v>
      </c>
      <c r="L82" s="52">
        <f>L83*L84</f>
        <v>14321.85209232854</v>
      </c>
      <c r="M82" s="52">
        <f>M83*M84</f>
        <v>14868.087531129951</v>
      </c>
      <c r="N82" s="31" t="s">
        <v>38</v>
      </c>
      <c r="O82" s="32"/>
    </row>
    <row r="83" spans="1:15" ht="14.25" customHeight="1" x14ac:dyDescent="0.3">
      <c r="A83" s="67"/>
      <c r="B83" s="67"/>
      <c r="C83" s="67"/>
      <c r="D83" s="67"/>
      <c r="E83" s="66" t="s">
        <v>185</v>
      </c>
      <c r="F83" s="68">
        <f>IFERROR(F82/F84,0)</f>
        <v>5.3472708512596505E-5</v>
      </c>
      <c r="G83" s="68">
        <f>IFERROR(G82/G84,0)</f>
        <v>1.0955660946308757E-4</v>
      </c>
      <c r="H83" s="68">
        <f>IFERROR(H82/H84,0)</f>
        <v>7.1804224812218394E-5</v>
      </c>
      <c r="I83" s="68">
        <f>IF($D82="3-Year Average", IFERROR(($F83*12+$G83*12+$H83*6)/(12+12+6),0), IF($D82="2-Year Average", IFERROR(($G83*12+$H83*6)/(12+6),0), IF($D82="Previous Year", IFERROR($G83,0), IF($D82="Current Year", IFERROR($H83,0), ""))))</f>
        <v>7.1804224812218394E-5</v>
      </c>
      <c r="J83" s="68">
        <f>I83</f>
        <v>7.1804224812218394E-5</v>
      </c>
      <c r="K83" s="68">
        <f>J83</f>
        <v>7.1804224812218394E-5</v>
      </c>
      <c r="L83" s="68">
        <f>K83</f>
        <v>7.1804224812218394E-5</v>
      </c>
      <c r="M83" s="68">
        <f>L83</f>
        <v>7.1804224812218394E-5</v>
      </c>
    </row>
    <row r="84" spans="1:15" ht="14.25" customHeight="1" x14ac:dyDescent="0.3">
      <c r="A84" s="79"/>
      <c r="B84" s="79"/>
      <c r="C84" s="79"/>
      <c r="D84" s="79"/>
      <c r="E84" s="80" t="s">
        <v>34</v>
      </c>
      <c r="F84" s="81">
        <f>Revenue!F7</f>
        <v>197147298</v>
      </c>
      <c r="G84" s="81">
        <f>Revenue!G7</f>
        <v>202498052</v>
      </c>
      <c r="H84" s="81">
        <f>Revenue!H7</f>
        <v>108378024</v>
      </c>
      <c r="I84" s="81">
        <f>Revenue!I7</f>
        <v>89085937</v>
      </c>
      <c r="J84" s="81">
        <f>Revenue!J7</f>
        <v>185191845.83560002</v>
      </c>
      <c r="K84" s="81">
        <f>Revenue!K7</f>
        <v>192216172.54814434</v>
      </c>
      <c r="L84" s="81">
        <f>Revenue!L7</f>
        <v>199456955.76803297</v>
      </c>
      <c r="M84" s="81">
        <f>Revenue!M7</f>
        <v>207064244.06102577</v>
      </c>
    </row>
    <row r="85" spans="1:15" ht="14.25" customHeight="1" x14ac:dyDescent="0.3">
      <c r="B85" s="5"/>
      <c r="C85" s="5"/>
      <c r="D85" s="5"/>
      <c r="E85" s="5"/>
    </row>
    <row r="86" spans="1:15" ht="14.25" customHeight="1" x14ac:dyDescent="0.3">
      <c r="A86" s="15" t="s">
        <v>240</v>
      </c>
      <c r="F86" s="39" t="s">
        <v>166</v>
      </c>
      <c r="G86" s="39"/>
      <c r="H86" s="39"/>
      <c r="I86" s="40" t="s">
        <v>167</v>
      </c>
      <c r="J86" s="40"/>
      <c r="K86" s="40"/>
      <c r="L86" s="40"/>
      <c r="M86" s="40"/>
    </row>
    <row r="87" spans="1:15" s="4" customFormat="1" ht="14.25" customHeight="1" x14ac:dyDescent="0.3">
      <c r="A87" s="7"/>
      <c r="B87" s="7"/>
      <c r="C87" s="7" t="s">
        <v>210</v>
      </c>
      <c r="D87" s="7" t="s">
        <v>33</v>
      </c>
      <c r="E87" s="7" t="s">
        <v>163</v>
      </c>
      <c r="F87" s="27">
        <v>2023</v>
      </c>
      <c r="G87" s="27">
        <v>2024</v>
      </c>
      <c r="H87" s="28" t="s">
        <v>151</v>
      </c>
      <c r="I87" s="28" t="s">
        <v>165</v>
      </c>
      <c r="J87" s="38">
        <v>2026</v>
      </c>
      <c r="K87" s="38">
        <v>2027</v>
      </c>
      <c r="L87" s="38">
        <v>2028</v>
      </c>
      <c r="M87" s="38">
        <v>2029</v>
      </c>
      <c r="N87" s="7" t="s">
        <v>33</v>
      </c>
      <c r="O87" s="7" t="s">
        <v>75</v>
      </c>
    </row>
    <row r="88" spans="1:15" ht="14.25" customHeight="1" x14ac:dyDescent="0.3">
      <c r="A88" s="37"/>
      <c r="B88" s="56" t="s">
        <v>213</v>
      </c>
      <c r="C88" s="42" t="s">
        <v>214</v>
      </c>
      <c r="D88" s="42" t="s">
        <v>176</v>
      </c>
      <c r="E88" s="37" t="s">
        <v>58</v>
      </c>
      <c r="F88" s="35">
        <f>PL!F21+PL_A!F21</f>
        <v>61990</v>
      </c>
      <c r="G88" s="35">
        <f>PL!G21+PL_A!G21</f>
        <v>66652</v>
      </c>
      <c r="H88" s="35">
        <f>PL!H21+PL_A!H21</f>
        <v>39114</v>
      </c>
      <c r="I88" s="35">
        <f>IF($C88="Apportionment", $H88/6*(12-6), (IF($D88="Inflation Rate", Data!D$6, IF($D88="GDP Growth Rate", Data!D$8, ""))+1)*G88-$H88)</f>
        <v>39114</v>
      </c>
      <c r="J88" s="35">
        <f>(IF($D88="Inflation Rate", Data!E$6, IF($D88="GDP Growth Rate", Data!E$8, ""))+1)*(H88+I88)</f>
        <v>79851.231</v>
      </c>
      <c r="K88" s="35">
        <f>(IF($D88="Inflation Rate", Data!F$6, IF($D88="GDP Growth Rate", Data!F$8, ""))+1)*J88</f>
        <v>81444.263058449986</v>
      </c>
      <c r="L88" s="35">
        <f>(IF($D88="Inflation Rate", Data!G$6, IF($D88="GDP Growth Rate", Data!G$8, ""))+1)*K88</f>
        <v>83063.375008051968</v>
      </c>
      <c r="M88" s="35">
        <f>(IF($D88="Inflation Rate", Data!H$6, IF($D88="GDP Growth Rate", Data!H$8, ""))+1)*L88</f>
        <v>84717.997438212362</v>
      </c>
      <c r="N88" s="31" t="s">
        <v>39</v>
      </c>
      <c r="O88" s="32"/>
    </row>
    <row r="89" spans="1:15" ht="14.25" customHeight="1" x14ac:dyDescent="0.3">
      <c r="A89" s="37"/>
      <c r="B89" s="37"/>
      <c r="C89" s="42" t="s">
        <v>214</v>
      </c>
      <c r="D89" s="42" t="s">
        <v>176</v>
      </c>
      <c r="E89" s="37" t="s">
        <v>59</v>
      </c>
      <c r="F89" s="35">
        <f>PL!F22+PL_A!F22</f>
        <v>23373</v>
      </c>
      <c r="G89" s="35">
        <f>PL!G22+PL_A!G22</f>
        <v>24840</v>
      </c>
      <c r="H89" s="35">
        <f>PL!H22+PL_A!H22</f>
        <v>11962</v>
      </c>
      <c r="I89" s="35">
        <f>IF($C89="Apportionment", $H89/6*(12-6), (IF($D89="Inflation Rate", Data!D$6, IF($D89="GDP Growth Rate", Data!D$8, ""))+1)*G89-$H89)</f>
        <v>11962</v>
      </c>
      <c r="J89" s="35">
        <f>(IF($D89="Inflation Rate", Data!E$6, IF($D89="GDP Growth Rate", Data!E$8, ""))+1)*(H89+I89)</f>
        <v>24420.423000000003</v>
      </c>
      <c r="K89" s="35">
        <f>(IF($D89="Inflation Rate", Data!F$6, IF($D89="GDP Growth Rate", Data!F$8, ""))+1)*J89</f>
        <v>24907.610438849999</v>
      </c>
      <c r="L89" s="35">
        <f>(IF($D89="Inflation Rate", Data!G$6, IF($D89="GDP Growth Rate", Data!G$8, ""))+1)*K89</f>
        <v>25402.773734374336</v>
      </c>
      <c r="M89" s="35">
        <f>(IF($D89="Inflation Rate", Data!H$6, IF($D89="GDP Growth Rate", Data!H$8, ""))+1)*L89</f>
        <v>25908.79698716307</v>
      </c>
      <c r="N89" s="31" t="s">
        <v>39</v>
      </c>
      <c r="O89" s="32"/>
    </row>
    <row r="90" spans="1:15" ht="14.25" customHeight="1" x14ac:dyDescent="0.3">
      <c r="A90" s="37"/>
      <c r="B90" s="37"/>
      <c r="C90" s="42" t="s">
        <v>214</v>
      </c>
      <c r="D90" s="42" t="s">
        <v>176</v>
      </c>
      <c r="E90" s="37" t="s">
        <v>60</v>
      </c>
      <c r="F90" s="35">
        <f>PL!F23+PL_A!F23</f>
        <v>7076</v>
      </c>
      <c r="G90" s="35">
        <f>PL!G23+PL_A!G23</f>
        <v>3323</v>
      </c>
      <c r="H90" s="35">
        <f>PL!H23+PL_A!H23</f>
        <v>954</v>
      </c>
      <c r="I90" s="35">
        <f>IF($C90="Apportionment", $H90/6*(12-6), (IF($D90="Inflation Rate", Data!D$6, IF($D90="GDP Growth Rate", Data!D$8, ""))+1)*G90-$H90)</f>
        <v>954</v>
      </c>
      <c r="J90" s="35">
        <f>(IF($D90="Inflation Rate", Data!E$6, IF($D90="GDP Growth Rate", Data!E$8, ""))+1)*(H90+I90)</f>
        <v>1947.5910000000001</v>
      </c>
      <c r="K90" s="35">
        <f>(IF($D90="Inflation Rate", Data!F$6, IF($D90="GDP Growth Rate", Data!F$8, ""))+1)*J90</f>
        <v>1986.44544045</v>
      </c>
      <c r="L90" s="35">
        <f>(IF($D90="Inflation Rate", Data!G$6, IF($D90="GDP Growth Rate", Data!G$8, ""))+1)*K90</f>
        <v>2025.9359758061457</v>
      </c>
      <c r="M90" s="35">
        <f>(IF($D90="Inflation Rate", Data!H$6, IF($D90="GDP Growth Rate", Data!H$8, ""))+1)*L90</f>
        <v>2066.2926204442042</v>
      </c>
      <c r="N90" s="31" t="s">
        <v>39</v>
      </c>
      <c r="O90" s="32"/>
    </row>
    <row r="91" spans="1:15" ht="14.25" customHeight="1" x14ac:dyDescent="0.3">
      <c r="A91" s="37"/>
      <c r="B91" s="37"/>
      <c r="C91" s="42" t="s">
        <v>214</v>
      </c>
      <c r="D91" s="42" t="s">
        <v>176</v>
      </c>
      <c r="E91" s="37" t="s">
        <v>61</v>
      </c>
      <c r="F91" s="35">
        <f>PL!F24+PL_A!F24</f>
        <v>10171028</v>
      </c>
      <c r="G91" s="35">
        <f>PL!G24+PL_A!G24</f>
        <v>10160672</v>
      </c>
      <c r="H91" s="35">
        <f>PL!H24+PL_A!H24</f>
        <v>5086491</v>
      </c>
      <c r="I91" s="35">
        <f>IF($C91="Apportionment", $H91/6*(12-6), (IF($D91="Inflation Rate", Data!D$6, IF($D91="GDP Growth Rate", Data!D$8, ""))+1)*G91-$H91)</f>
        <v>5086491</v>
      </c>
      <c r="J91" s="35">
        <f>(IF($D91="Inflation Rate", Data!E$6, IF($D91="GDP Growth Rate", Data!E$8, ""))+1)*(H91+I91)</f>
        <v>10384071.376500001</v>
      </c>
      <c r="K91" s="35">
        <f>(IF($D91="Inflation Rate", Data!F$6, IF($D91="GDP Growth Rate", Data!F$8, ""))+1)*J91</f>
        <v>10591233.600461176</v>
      </c>
      <c r="L91" s="35">
        <f>(IF($D91="Inflation Rate", Data!G$6, IF($D91="GDP Growth Rate", Data!G$8, ""))+1)*K91</f>
        <v>10801787.324438343</v>
      </c>
      <c r="M91" s="35">
        <f>(IF($D91="Inflation Rate", Data!H$6, IF($D91="GDP Growth Rate", Data!H$8, ""))+1)*L91</f>
        <v>11016958.927941155</v>
      </c>
      <c r="N91" s="31" t="s">
        <v>39</v>
      </c>
      <c r="O91" s="32"/>
    </row>
    <row r="92" spans="1:15" ht="14.25" customHeight="1" x14ac:dyDescent="0.3">
      <c r="A92" s="37"/>
      <c r="B92" s="37"/>
      <c r="C92" s="42" t="s">
        <v>214</v>
      </c>
      <c r="D92" s="42" t="s">
        <v>176</v>
      </c>
      <c r="E92" s="37" t="s">
        <v>49</v>
      </c>
      <c r="F92" s="35">
        <f>PL!F26+PL_A!F26</f>
        <v>1993980</v>
      </c>
      <c r="G92" s="35">
        <f>PL!G26+PL_A!G26</f>
        <v>2000140</v>
      </c>
      <c r="H92" s="35">
        <f>PL!H26+PL_A!H26</f>
        <v>1019680</v>
      </c>
      <c r="I92" s="35">
        <f>IF($C92="Apportionment", $H92/6*(12-6), (IF($D92="Inflation Rate", Data!D$6, IF($D92="GDP Growth Rate", Data!D$8, ""))+1)*G92-$H92)</f>
        <v>1019680</v>
      </c>
      <c r="J92" s="35">
        <f>(IF($D92="Inflation Rate", Data!E$6, IF($D92="GDP Growth Rate", Data!E$8, ""))+1)*(H92+I92)</f>
        <v>2081676.7200000002</v>
      </c>
      <c r="K92" s="35">
        <f>(IF($D92="Inflation Rate", Data!F$6, IF($D92="GDP Growth Rate", Data!F$8, ""))+1)*J92</f>
        <v>2123206.170564</v>
      </c>
      <c r="L92" s="35">
        <f>(IF($D92="Inflation Rate", Data!G$6, IF($D92="GDP Growth Rate", Data!G$8, ""))+1)*K92</f>
        <v>2165415.5092348121</v>
      </c>
      <c r="M92" s="35">
        <f>(IF($D92="Inflation Rate", Data!H$6, IF($D92="GDP Growth Rate", Data!H$8, ""))+1)*L92</f>
        <v>2208550.5861787694</v>
      </c>
      <c r="N92" s="31" t="s">
        <v>39</v>
      </c>
      <c r="O92" s="32"/>
    </row>
    <row r="93" spans="1:15" ht="14.25" customHeight="1" x14ac:dyDescent="0.3">
      <c r="A93" s="37"/>
      <c r="B93" s="37"/>
      <c r="C93" s="42" t="s">
        <v>214</v>
      </c>
      <c r="D93" s="42" t="s">
        <v>176</v>
      </c>
      <c r="E93" s="37" t="s">
        <v>51</v>
      </c>
      <c r="F93" s="35">
        <f>PL!F27+PL_A!F27</f>
        <v>404461</v>
      </c>
      <c r="G93" s="35">
        <f>PL!G27+PL_A!G27</f>
        <v>404461</v>
      </c>
      <c r="H93" s="35">
        <f>PL!H27+PL_A!H27</f>
        <v>202461</v>
      </c>
      <c r="I93" s="35">
        <f>IF($C93="Apportionment", $H93/6*(12-6), (IF($D93="Inflation Rate", Data!D$6, IF($D93="GDP Growth Rate", Data!D$8, ""))+1)*G93-$H93)</f>
        <v>202461</v>
      </c>
      <c r="J93" s="35">
        <f>(IF($D93="Inflation Rate", Data!E$6, IF($D93="GDP Growth Rate", Data!E$8, ""))+1)*(H93+I93)</f>
        <v>413324.13150000002</v>
      </c>
      <c r="K93" s="35">
        <f>(IF($D93="Inflation Rate", Data!F$6, IF($D93="GDP Growth Rate", Data!F$8, ""))+1)*J93</f>
        <v>421569.947923425</v>
      </c>
      <c r="L93" s="35">
        <f>(IF($D93="Inflation Rate", Data!G$6, IF($D93="GDP Growth Rate", Data!G$8, ""))+1)*K93</f>
        <v>429950.75848814263</v>
      </c>
      <c r="M93" s="35">
        <f>(IF($D93="Inflation Rate", Data!H$6, IF($D93="GDP Growth Rate", Data!H$8, ""))+1)*L93</f>
        <v>438515.37759722641</v>
      </c>
      <c r="N93" s="31" t="s">
        <v>39</v>
      </c>
      <c r="O93" s="32"/>
    </row>
    <row r="94" spans="1:15" ht="14.25" customHeight="1" x14ac:dyDescent="0.3">
      <c r="A94" s="37"/>
      <c r="B94" s="37"/>
      <c r="C94" s="42" t="s">
        <v>214</v>
      </c>
      <c r="D94" s="42" t="s">
        <v>176</v>
      </c>
      <c r="E94" s="37" t="s">
        <v>62</v>
      </c>
      <c r="F94" s="35">
        <f>PL!F28+PL_A!F28</f>
        <v>247888</v>
      </c>
      <c r="G94" s="35">
        <f>PL!G28+PL_A!G28</f>
        <v>253437</v>
      </c>
      <c r="H94" s="35">
        <f>PL!H28+PL_A!H28</f>
        <v>134700</v>
      </c>
      <c r="I94" s="35">
        <f>IF($C94="Apportionment", $H94/6*(12-6), (IF($D94="Inflation Rate", Data!D$6, IF($D94="GDP Growth Rate", Data!D$8, ""))+1)*G94-$H94)</f>
        <v>134700</v>
      </c>
      <c r="J94" s="35">
        <f>(IF($D94="Inflation Rate", Data!E$6, IF($D94="GDP Growth Rate", Data!E$8, ""))+1)*(H94+I94)</f>
        <v>274990.05</v>
      </c>
      <c r="K94" s="35">
        <f>(IF($D94="Inflation Rate", Data!F$6, IF($D94="GDP Growth Rate", Data!F$8, ""))+1)*J94</f>
        <v>280476.10149749997</v>
      </c>
      <c r="L94" s="35">
        <f>(IF($D94="Inflation Rate", Data!G$6, IF($D94="GDP Growth Rate", Data!G$8, ""))+1)*K94</f>
        <v>286051.96639527025</v>
      </c>
      <c r="M94" s="35">
        <f>(IF($D94="Inflation Rate", Data!H$6, IF($D94="GDP Growth Rate", Data!H$8, ""))+1)*L94</f>
        <v>291750.12156586401</v>
      </c>
      <c r="N94" s="31" t="s">
        <v>39</v>
      </c>
      <c r="O94" s="32"/>
    </row>
    <row r="95" spans="1:15" ht="14.25" customHeight="1" x14ac:dyDescent="0.3">
      <c r="A95" s="37"/>
      <c r="B95" s="37"/>
      <c r="C95" s="42" t="s">
        <v>214</v>
      </c>
      <c r="D95" s="42" t="s">
        <v>176</v>
      </c>
      <c r="E95" s="37" t="s">
        <v>42</v>
      </c>
      <c r="F95" s="35">
        <f>PL!F29+PL_A!F29</f>
        <v>829</v>
      </c>
      <c r="G95" s="35">
        <f>PL!G29+PL_A!G29</f>
        <v>132</v>
      </c>
      <c r="H95" s="35">
        <f>PL!H29+PL_A!H29</f>
        <v>900</v>
      </c>
      <c r="I95" s="35">
        <f>IF($C95="Apportionment", $H95/6*(12-6), (IF($D95="Inflation Rate", Data!D$6, IF($D95="GDP Growth Rate", Data!D$8, ""))+1)*G95-$H95)</f>
        <v>900</v>
      </c>
      <c r="J95" s="35">
        <f>(IF($D95="Inflation Rate", Data!E$6, IF($D95="GDP Growth Rate", Data!E$8, ""))+1)*(H95+I95)</f>
        <v>1837.3500000000001</v>
      </c>
      <c r="K95" s="35">
        <f>(IF($D95="Inflation Rate", Data!F$6, IF($D95="GDP Growth Rate", Data!F$8, ""))+1)*J95</f>
        <v>1874.0051324999999</v>
      </c>
      <c r="L95" s="35">
        <f>(IF($D95="Inflation Rate", Data!G$6, IF($D95="GDP Growth Rate", Data!G$8, ""))+1)*K95</f>
        <v>1911.2603545340999</v>
      </c>
      <c r="M95" s="35">
        <f>(IF($D95="Inflation Rate", Data!H$6, IF($D95="GDP Growth Rate", Data!H$8, ""))+1)*L95</f>
        <v>1949.3326607964191</v>
      </c>
      <c r="N95" s="31" t="s">
        <v>39</v>
      </c>
      <c r="O95" s="32"/>
    </row>
    <row r="96" spans="1:15" ht="14.25" customHeight="1" x14ac:dyDescent="0.3">
      <c r="A96" s="37"/>
      <c r="B96" s="37"/>
      <c r="C96" s="42" t="s">
        <v>214</v>
      </c>
      <c r="D96" s="42" t="s">
        <v>176</v>
      </c>
      <c r="E96" s="37" t="s">
        <v>63</v>
      </c>
      <c r="F96" s="35">
        <f>PL!F30+PL_A!F30</f>
        <v>7540</v>
      </c>
      <c r="G96" s="35">
        <f>PL!G30+PL_A!G30</f>
        <v>16740</v>
      </c>
      <c r="H96" s="35">
        <f>PL!H30+PL_A!H30</f>
        <v>16510</v>
      </c>
      <c r="I96" s="35">
        <f>IF($C96="Apportionment", $H96/6*(12-6), (IF($D96="Inflation Rate", Data!D$6, IF($D96="GDP Growth Rate", Data!D$8, ""))+1)*G96-$H96)</f>
        <v>16510</v>
      </c>
      <c r="J96" s="35">
        <f>(IF($D96="Inflation Rate", Data!E$6, IF($D96="GDP Growth Rate", Data!E$8, ""))+1)*(H96+I96)</f>
        <v>33705.165000000001</v>
      </c>
      <c r="K96" s="35">
        <f>(IF($D96="Inflation Rate", Data!F$6, IF($D96="GDP Growth Rate", Data!F$8, ""))+1)*J96</f>
        <v>34377.583041749996</v>
      </c>
      <c r="L96" s="35">
        <f>(IF($D96="Inflation Rate", Data!G$6, IF($D96="GDP Growth Rate", Data!G$8, ""))+1)*K96</f>
        <v>35061.009392619984</v>
      </c>
      <c r="M96" s="35">
        <f>(IF($D96="Inflation Rate", Data!H$6, IF($D96="GDP Growth Rate", Data!H$8, ""))+1)*L96</f>
        <v>35759.42469972097</v>
      </c>
      <c r="N96" s="31" t="s">
        <v>39</v>
      </c>
      <c r="O96" s="32"/>
    </row>
    <row r="97" spans="1:15" ht="14.25" customHeight="1" x14ac:dyDescent="0.3">
      <c r="A97" s="37"/>
      <c r="B97" s="37"/>
      <c r="C97" s="42" t="s">
        <v>214</v>
      </c>
      <c r="D97" s="42" t="s">
        <v>176</v>
      </c>
      <c r="E97" s="37" t="s">
        <v>64</v>
      </c>
      <c r="F97" s="35">
        <f>PL!F31+PL_A!F31</f>
        <v>439</v>
      </c>
      <c r="G97" s="35">
        <f>PL!G31+PL_A!G31</f>
        <v>2700</v>
      </c>
      <c r="H97" s="35">
        <f>PL!H31+PL_A!H31</f>
        <v>0</v>
      </c>
      <c r="I97" s="35">
        <f>IF($C97="Apportionment", $H97/6*(12-6), (IF($D97="Inflation Rate", Data!D$6, IF($D97="GDP Growth Rate", Data!D$8, ""))+1)*G97-$H97)</f>
        <v>0</v>
      </c>
      <c r="J97" s="35">
        <f>(IF($D97="Inflation Rate", Data!E$6, IF($D97="GDP Growth Rate", Data!E$8, ""))+1)*(H97+I97)</f>
        <v>0</v>
      </c>
      <c r="K97" s="35">
        <f>(IF($D97="Inflation Rate", Data!F$6, IF($D97="GDP Growth Rate", Data!F$8, ""))+1)*J97</f>
        <v>0</v>
      </c>
      <c r="L97" s="35">
        <f>(IF($D97="Inflation Rate", Data!G$6, IF($D97="GDP Growth Rate", Data!G$8, ""))+1)*K97</f>
        <v>0</v>
      </c>
      <c r="M97" s="35">
        <f>(IF($D97="Inflation Rate", Data!H$6, IF($D97="GDP Growth Rate", Data!H$8, ""))+1)*L97</f>
        <v>0</v>
      </c>
      <c r="N97" s="31" t="s">
        <v>39</v>
      </c>
      <c r="O97" s="32"/>
    </row>
    <row r="98" spans="1:15" ht="14.25" customHeight="1" x14ac:dyDescent="0.3">
      <c r="A98" s="37"/>
      <c r="B98" s="37"/>
      <c r="C98" s="42" t="s">
        <v>214</v>
      </c>
      <c r="D98" s="42" t="s">
        <v>176</v>
      </c>
      <c r="E98" s="37" t="s">
        <v>65</v>
      </c>
      <c r="F98" s="35">
        <f>PL!F32+PL_A!F32</f>
        <v>156622</v>
      </c>
      <c r="G98" s="35">
        <f>PL!G32+PL_A!G32</f>
        <v>150596</v>
      </c>
      <c r="H98" s="35">
        <f>PL!H32+PL_A!H32</f>
        <v>241225</v>
      </c>
      <c r="I98" s="35">
        <f>IF($C98="Apportionment", $H98/6*(12-6), (IF($D98="Inflation Rate", Data!D$6, IF($D98="GDP Growth Rate", Data!D$8, ""))+1)*G98-$H98)</f>
        <v>241225</v>
      </c>
      <c r="J98" s="35">
        <f>(IF($D98="Inflation Rate", Data!E$6, IF($D98="GDP Growth Rate", Data!E$8, ""))+1)*(H98+I98)</f>
        <v>492460.83750000002</v>
      </c>
      <c r="K98" s="35">
        <f>(IF($D98="Inflation Rate", Data!F$6, IF($D98="GDP Growth Rate", Data!F$8, ""))+1)*J98</f>
        <v>502285.43120812497</v>
      </c>
      <c r="L98" s="35">
        <f>(IF($D98="Inflation Rate", Data!G$6, IF($D98="GDP Growth Rate", Data!G$8, ""))+1)*K98</f>
        <v>512270.86558054242</v>
      </c>
      <c r="M98" s="35">
        <f>(IF($D98="Inflation Rate", Data!H$6, IF($D98="GDP Growth Rate", Data!H$8, ""))+1)*L98</f>
        <v>522475.3012229068</v>
      </c>
      <c r="N98" s="31" t="s">
        <v>39</v>
      </c>
      <c r="O98" s="32"/>
    </row>
    <row r="99" spans="1:15" ht="14.25" customHeight="1" x14ac:dyDescent="0.3">
      <c r="A99" s="37"/>
      <c r="B99" s="37"/>
      <c r="C99" s="42" t="s">
        <v>214</v>
      </c>
      <c r="D99" s="42" t="s">
        <v>176</v>
      </c>
      <c r="E99" s="37" t="s">
        <v>66</v>
      </c>
      <c r="F99" s="35">
        <f>PL!F33+PL_A!F33</f>
        <v>3699844</v>
      </c>
      <c r="G99" s="35">
        <f>PL!G33+PL_A!G33</f>
        <v>4060563</v>
      </c>
      <c r="H99" s="35">
        <f>PL!H33+PL_A!H33</f>
        <v>1832194</v>
      </c>
      <c r="I99" s="35">
        <f>IF($C99="Apportionment", $H99/6*(12-6), (IF($D99="Inflation Rate", Data!D$6, IF($D99="GDP Growth Rate", Data!D$8, ""))+1)*G99-$H99)</f>
        <v>1832194</v>
      </c>
      <c r="J99" s="35">
        <f>(IF($D99="Inflation Rate", Data!E$6, IF($D99="GDP Growth Rate", Data!E$8, ""))+1)*(H99+I99)</f>
        <v>3740424.051</v>
      </c>
      <c r="K99" s="35">
        <f>(IF($D99="Inflation Rate", Data!F$6, IF($D99="GDP Growth Rate", Data!F$8, ""))+1)*J99</f>
        <v>3815045.5108174495</v>
      </c>
      <c r="L99" s="35">
        <f>(IF($D99="Inflation Rate", Data!G$6, IF($D99="GDP Growth Rate", Data!G$8, ""))+1)*K99</f>
        <v>3890888.6155725</v>
      </c>
      <c r="M99" s="35">
        <f>(IF($D99="Inflation Rate", Data!H$6, IF($D99="GDP Growth Rate", Data!H$8, ""))+1)*L99</f>
        <v>3968395.116794704</v>
      </c>
      <c r="N99" s="31" t="s">
        <v>39</v>
      </c>
      <c r="O99" s="32"/>
    </row>
    <row r="100" spans="1:15" ht="14.25" customHeight="1" x14ac:dyDescent="0.3">
      <c r="A100" s="37"/>
      <c r="B100" s="37"/>
      <c r="C100" s="42" t="s">
        <v>214</v>
      </c>
      <c r="D100" s="42" t="s">
        <v>176</v>
      </c>
      <c r="E100" s="37" t="s">
        <v>67</v>
      </c>
      <c r="F100" s="35">
        <f>PL!F34+PL_A!F34</f>
        <v>107213</v>
      </c>
      <c r="G100" s="35">
        <f>PL!G34+PL_A!G34</f>
        <v>112837</v>
      </c>
      <c r="H100" s="35">
        <f>PL!H34+PL_A!H34</f>
        <v>28950</v>
      </c>
      <c r="I100" s="35">
        <f>IF($C100="Apportionment", $H100/6*(12-6), (IF($D100="Inflation Rate", Data!D$6, IF($D100="GDP Growth Rate", Data!D$8, ""))+1)*G100-$H100)</f>
        <v>28950</v>
      </c>
      <c r="J100" s="35">
        <f>(IF($D100="Inflation Rate", Data!E$6, IF($D100="GDP Growth Rate", Data!E$8, ""))+1)*(H100+I100)</f>
        <v>59101.425000000003</v>
      </c>
      <c r="K100" s="35">
        <f>(IF($D100="Inflation Rate", Data!F$6, IF($D100="GDP Growth Rate", Data!F$8, ""))+1)*J100</f>
        <v>60280.498428749997</v>
      </c>
      <c r="L100" s="35">
        <f>(IF($D100="Inflation Rate", Data!G$6, IF($D100="GDP Growth Rate", Data!G$8, ""))+1)*K100</f>
        <v>61478.874737513543</v>
      </c>
      <c r="M100" s="35">
        <f>(IF($D100="Inflation Rate", Data!H$6, IF($D100="GDP Growth Rate", Data!H$8, ""))+1)*L100</f>
        <v>62703.533922284805</v>
      </c>
      <c r="N100" s="31" t="s">
        <v>39</v>
      </c>
      <c r="O100" s="32"/>
    </row>
    <row r="101" spans="1:15" ht="14.25" customHeight="1" x14ac:dyDescent="0.3">
      <c r="A101" s="82"/>
      <c r="B101" s="82"/>
      <c r="C101" s="82"/>
      <c r="D101" s="82"/>
      <c r="E101" s="82" t="s">
        <v>211</v>
      </c>
      <c r="F101" s="83">
        <f>SUM(F88:F100)</f>
        <v>16882283</v>
      </c>
      <c r="G101" s="83">
        <f>SUM(G88:G100)</f>
        <v>17257093</v>
      </c>
      <c r="H101" s="83">
        <f>SUM(H88:H100)</f>
        <v>8615141</v>
      </c>
      <c r="I101" s="83">
        <f>SUM(I88:I100)</f>
        <v>8615141</v>
      </c>
      <c r="J101" s="83">
        <f>SUM(J88:J100)</f>
        <v>17587810.351500001</v>
      </c>
      <c r="K101" s="83">
        <f>SUM(K88:K100)</f>
        <v>17938687.168012425</v>
      </c>
      <c r="L101" s="83">
        <f>SUM(L88:L100)</f>
        <v>18295308.268912509</v>
      </c>
      <c r="M101" s="83">
        <f>SUM(M88:M100)</f>
        <v>18659750.80962925</v>
      </c>
    </row>
    <row r="102" spans="1:15" ht="14.25" customHeight="1" x14ac:dyDescent="0.3">
      <c r="A102" s="67"/>
      <c r="B102" s="67"/>
      <c r="C102" s="76" t="s">
        <v>212</v>
      </c>
      <c r="D102" s="91" t="s">
        <v>176</v>
      </c>
      <c r="E102" s="66" t="str">
        <f>(IF($D102="Inflation Rate", "Inflation Rate", IF($D102="GDP Growth Rate", "GDP Growth Rate", "")))</f>
        <v>Inflation Rate</v>
      </c>
      <c r="F102" s="68"/>
      <c r="G102" s="68"/>
      <c r="H102" s="68"/>
      <c r="I102" s="68">
        <f>(IF($D102="Inflation Rate", Data!D$6, IF($D102="GDP Growth Rate", Data!D$8, "")))</f>
        <v>2.198E-2</v>
      </c>
      <c r="J102" s="68">
        <f>(IF($D102="Inflation Rate", Data!E$6, IF($D102="GDP Growth Rate", Data!E$8, "")))</f>
        <v>2.0750000000000001E-2</v>
      </c>
      <c r="K102" s="68">
        <f>(IF($D102="Inflation Rate", Data!F$6, IF($D102="GDP Growth Rate", Data!F$8, "")))</f>
        <v>1.9949999999999999E-2</v>
      </c>
      <c r="L102" s="68">
        <f>(IF($D102="Inflation Rate", Data!G$6, IF($D102="GDP Growth Rate", Data!G$8, "")))</f>
        <v>1.9879999999999998E-2</v>
      </c>
      <c r="M102" s="68">
        <f>(IF($D102="Inflation Rate", Data!H$6, IF($D102="GDP Growth Rate", Data!H$8, "")))</f>
        <v>1.992E-2</v>
      </c>
    </row>
    <row r="103" spans="1:15" ht="14.25" customHeight="1" x14ac:dyDescent="0.3">
      <c r="A103" s="67"/>
      <c r="B103" s="67"/>
      <c r="C103" s="67"/>
      <c r="D103" s="67"/>
      <c r="E103" s="66" t="s">
        <v>185</v>
      </c>
      <c r="F103" s="68">
        <f>IFERROR(F101/F104,0)</f>
        <v>8.5632839867782515E-2</v>
      </c>
      <c r="G103" s="68">
        <f>IFERROR(G101/G104,0)</f>
        <v>8.5221032150966075E-2</v>
      </c>
      <c r="H103" s="68">
        <f>IFERROR(H101/H104,0)</f>
        <v>7.9491585858771516E-2</v>
      </c>
      <c r="I103" s="68">
        <f>IFERROR(I101/I104,0)</f>
        <v>9.670595932554428E-2</v>
      </c>
      <c r="J103" s="68">
        <f>IFERROR(J101/J104,0)</f>
        <v>9.4970760036125951E-2</v>
      </c>
      <c r="K103" s="68">
        <f>IFERROR(K101/K104,0)</f>
        <v>9.3325587177214897E-2</v>
      </c>
      <c r="L103" s="68">
        <f>IFERROR(L101/L104,0)</f>
        <v>9.172559662541839E-2</v>
      </c>
      <c r="M103" s="68">
        <f>IFERROR(M101/M104,0)</f>
        <v>9.0115755591920865E-2</v>
      </c>
    </row>
    <row r="104" spans="1:15" ht="14.25" customHeight="1" x14ac:dyDescent="0.3">
      <c r="A104" s="79"/>
      <c r="B104" s="79"/>
      <c r="C104" s="79"/>
      <c r="D104" s="79"/>
      <c r="E104" s="80" t="s">
        <v>34</v>
      </c>
      <c r="F104" s="81">
        <f>Revenue!F7</f>
        <v>197147298</v>
      </c>
      <c r="G104" s="81">
        <f>Revenue!G7</f>
        <v>202498052</v>
      </c>
      <c r="H104" s="81">
        <f>Revenue!H7</f>
        <v>108378024</v>
      </c>
      <c r="I104" s="81">
        <f>Revenue!I7</f>
        <v>89085937</v>
      </c>
      <c r="J104" s="81">
        <f>Revenue!J7</f>
        <v>185191845.83560002</v>
      </c>
      <c r="K104" s="81">
        <f>Revenue!K7</f>
        <v>192216172.54814434</v>
      </c>
      <c r="L104" s="81">
        <f>Revenue!L7</f>
        <v>199456955.76803297</v>
      </c>
      <c r="M104" s="81">
        <f>Revenue!M7</f>
        <v>207064244.06102577</v>
      </c>
    </row>
    <row r="105" spans="1:15" ht="14.25" customHeight="1" x14ac:dyDescent="0.3">
      <c r="B105" s="5"/>
      <c r="C105" s="5"/>
      <c r="D105" s="5"/>
      <c r="E105" s="5"/>
    </row>
    <row r="106" spans="1:15" ht="14.25" customHeight="1" x14ac:dyDescent="0.3">
      <c r="A106" s="15" t="s">
        <v>241</v>
      </c>
      <c r="F106" s="39" t="s">
        <v>166</v>
      </c>
      <c r="G106" s="39"/>
      <c r="H106" s="39"/>
      <c r="I106" s="40" t="s">
        <v>167</v>
      </c>
      <c r="J106" s="40"/>
      <c r="K106" s="40"/>
      <c r="L106" s="40"/>
      <c r="M106" s="40"/>
    </row>
    <row r="107" spans="1:15" s="4" customFormat="1" ht="14.25" customHeight="1" x14ac:dyDescent="0.3">
      <c r="A107" s="7"/>
      <c r="B107" s="7"/>
      <c r="C107" s="7"/>
      <c r="D107" s="7"/>
      <c r="E107" s="7" t="s">
        <v>163</v>
      </c>
      <c r="F107" s="27">
        <v>2023</v>
      </c>
      <c r="G107" s="27">
        <v>2024</v>
      </c>
      <c r="H107" s="28" t="s">
        <v>151</v>
      </c>
      <c r="I107" s="28" t="s">
        <v>165</v>
      </c>
      <c r="J107" s="38">
        <v>2026</v>
      </c>
      <c r="K107" s="38">
        <v>2027</v>
      </c>
      <c r="L107" s="38">
        <v>2028</v>
      </c>
      <c r="M107" s="38">
        <v>2029</v>
      </c>
      <c r="N107" s="7" t="s">
        <v>33</v>
      </c>
      <c r="O107" s="7" t="s">
        <v>75</v>
      </c>
    </row>
    <row r="108" spans="1:15" ht="14.25" customHeight="1" x14ac:dyDescent="0.3">
      <c r="A108" s="37"/>
      <c r="B108" s="37"/>
      <c r="C108" s="37"/>
      <c r="D108" s="37"/>
      <c r="E108" s="37" t="s">
        <v>48</v>
      </c>
      <c r="F108" s="35">
        <f>PL!F25+PL_A!F25</f>
        <v>34091</v>
      </c>
      <c r="G108" s="35">
        <f>PL!G25+PL_A!G25</f>
        <v>32781</v>
      </c>
      <c r="H108" s="35">
        <f>PL!H25+PL_A!H25</f>
        <v>13299</v>
      </c>
      <c r="I108" s="35">
        <f>SGA!I130</f>
        <v>3350.1526380000005</v>
      </c>
      <c r="J108" s="35">
        <f>SGA!J130</f>
        <v>8399.7675315238503</v>
      </c>
      <c r="K108" s="35">
        <f>SGA!K130</f>
        <v>10955.964076425476</v>
      </c>
      <c r="L108" s="35">
        <f>SGA!L130</f>
        <v>12930.075230029732</v>
      </c>
      <c r="M108" s="35">
        <f>SGA!M130</f>
        <v>15366.216327117407</v>
      </c>
      <c r="N108" s="31" t="s">
        <v>40</v>
      </c>
      <c r="O108" s="32"/>
    </row>
    <row r="109" spans="1:15" ht="14.25" customHeight="1" x14ac:dyDescent="0.3">
      <c r="A109" s="82"/>
      <c r="B109" s="82"/>
      <c r="C109" s="82"/>
      <c r="D109" s="82"/>
      <c r="E109" s="82" t="s">
        <v>216</v>
      </c>
      <c r="F109" s="83">
        <f>SUM(F108:F108)</f>
        <v>34091</v>
      </c>
      <c r="G109" s="83">
        <f>SUM(G108:G108)</f>
        <v>32781</v>
      </c>
      <c r="H109" s="83">
        <f>SUM(H108:H108)</f>
        <v>13299</v>
      </c>
      <c r="I109" s="83">
        <f>SUM(I108:I108)</f>
        <v>3350.1526380000005</v>
      </c>
      <c r="J109" s="83">
        <f>SUM(J108:J108)</f>
        <v>8399.7675315238503</v>
      </c>
      <c r="K109" s="83">
        <f>SUM(K108:K108)</f>
        <v>10955.964076425476</v>
      </c>
      <c r="L109" s="83">
        <f>SUM(L108:L108)</f>
        <v>12930.075230029732</v>
      </c>
      <c r="M109" s="83">
        <f>SUM(M108:M108)</f>
        <v>15366.216327117407</v>
      </c>
    </row>
    <row r="110" spans="1:15" ht="14.25" customHeight="1" x14ac:dyDescent="0.3">
      <c r="A110" s="67"/>
      <c r="B110" s="67"/>
      <c r="C110" s="67"/>
      <c r="D110" s="67"/>
      <c r="E110" s="66" t="s">
        <v>185</v>
      </c>
      <c r="F110" s="68">
        <f>IFERROR(F109/F111,0)</f>
        <v>1.7292146707483661E-4</v>
      </c>
      <c r="G110" s="68">
        <f>IFERROR(G109/G111,0)</f>
        <v>1.618830387563432E-4</v>
      </c>
      <c r="H110" s="68">
        <f>IFERROR(H109/H111,0)</f>
        <v>1.2270937879435779E-4</v>
      </c>
      <c r="I110" s="68">
        <f>IFERROR(I109/I111,0)</f>
        <v>3.7605852851949019E-5</v>
      </c>
      <c r="J110" s="68">
        <f>IFERROR(J109/J111,0)</f>
        <v>4.5357113287701438E-5</v>
      </c>
      <c r="K110" s="68">
        <f>IFERROR(K109/K111,0)</f>
        <v>5.6998138768377247E-5</v>
      </c>
      <c r="L110" s="68">
        <f>IFERROR(L109/L111,0)</f>
        <v>6.482639414725309E-5</v>
      </c>
      <c r="M110" s="68">
        <f>IFERROR(M109/M111,0)</f>
        <v>7.4209897497265099E-5</v>
      </c>
    </row>
    <row r="111" spans="1:15" ht="14.25" customHeight="1" x14ac:dyDescent="0.3">
      <c r="A111" s="79"/>
      <c r="B111" s="79"/>
      <c r="C111" s="79"/>
      <c r="D111" s="79"/>
      <c r="E111" s="80" t="s">
        <v>34</v>
      </c>
      <c r="F111" s="81">
        <f>Revenue!F7</f>
        <v>197147298</v>
      </c>
      <c r="G111" s="81">
        <f>Revenue!G7</f>
        <v>202498052</v>
      </c>
      <c r="H111" s="81">
        <f>Revenue!H7</f>
        <v>108378024</v>
      </c>
      <c r="I111" s="81">
        <f>Revenue!I7</f>
        <v>89085937</v>
      </c>
      <c r="J111" s="81">
        <f>Revenue!J7</f>
        <v>185191845.83560002</v>
      </c>
      <c r="K111" s="81">
        <f>Revenue!K7</f>
        <v>192216172.54814434</v>
      </c>
      <c r="L111" s="81">
        <f>Revenue!L7</f>
        <v>199456955.76803297</v>
      </c>
      <c r="M111" s="81">
        <f>Revenue!M7</f>
        <v>207064244.06102577</v>
      </c>
    </row>
    <row r="112" spans="1:15" ht="14.25" customHeight="1" x14ac:dyDescent="0.3">
      <c r="B112" s="5"/>
      <c r="C112" s="5"/>
      <c r="D112" s="5"/>
      <c r="E112" s="5"/>
    </row>
    <row r="113" spans="1:15" ht="14.25" customHeight="1" x14ac:dyDescent="0.3">
      <c r="A113" s="15" t="s">
        <v>242</v>
      </c>
    </row>
    <row r="114" spans="1:15" ht="14.25" customHeight="1" x14ac:dyDescent="0.3">
      <c r="A114" s="7" t="s">
        <v>229</v>
      </c>
      <c r="B114" s="57">
        <v>7</v>
      </c>
      <c r="C114" s="5" t="s">
        <v>230</v>
      </c>
    </row>
    <row r="115" spans="1:15" ht="14.25" customHeight="1" x14ac:dyDescent="0.3">
      <c r="A115" s="7" t="s">
        <v>231</v>
      </c>
      <c r="B115" s="57">
        <v>5</v>
      </c>
      <c r="C115" s="7" t="s">
        <v>232</v>
      </c>
      <c r="D115" s="58">
        <v>1</v>
      </c>
      <c r="F115" s="39" t="s">
        <v>166</v>
      </c>
      <c r="G115" s="39"/>
      <c r="H115" s="39"/>
      <c r="I115" s="40" t="s">
        <v>167</v>
      </c>
      <c r="J115" s="40"/>
      <c r="K115" s="40"/>
      <c r="L115" s="40"/>
      <c r="M115" s="40"/>
    </row>
    <row r="116" spans="1:15" s="4" customFormat="1" ht="14.25" customHeight="1" x14ac:dyDescent="0.3">
      <c r="A116" s="7"/>
      <c r="B116" s="7"/>
      <c r="C116" s="7"/>
      <c r="D116" s="7"/>
      <c r="E116" s="7" t="s">
        <v>163</v>
      </c>
      <c r="F116" s="27">
        <v>2023</v>
      </c>
      <c r="G116" s="27">
        <v>2024</v>
      </c>
      <c r="H116" s="28" t="s">
        <v>151</v>
      </c>
      <c r="I116" s="28" t="s">
        <v>165</v>
      </c>
      <c r="J116" s="38">
        <v>2026</v>
      </c>
      <c r="K116" s="38">
        <v>2027</v>
      </c>
      <c r="L116" s="38">
        <v>2028</v>
      </c>
      <c r="M116" s="38">
        <v>2029</v>
      </c>
      <c r="N116" s="7" t="s">
        <v>33</v>
      </c>
      <c r="O116" s="7" t="s">
        <v>75</v>
      </c>
    </row>
    <row r="117" spans="1:15" ht="14.25" customHeight="1" x14ac:dyDescent="0.3">
      <c r="A117" s="53"/>
      <c r="B117" s="53"/>
      <c r="C117" s="53"/>
      <c r="D117" s="53"/>
      <c r="E117" s="53" t="s">
        <v>218</v>
      </c>
      <c r="F117" s="35">
        <f>PL!F25+PL_A!F25</f>
        <v>34091</v>
      </c>
      <c r="G117" s="35">
        <f>PL!G25+PL_A!G25</f>
        <v>32781</v>
      </c>
      <c r="H117" s="35">
        <f>PL!H25+PL_A!H25</f>
        <v>13299</v>
      </c>
      <c r="I117" s="23"/>
      <c r="J117" s="23"/>
      <c r="K117" s="23"/>
      <c r="L117" s="23"/>
      <c r="M117" s="23"/>
      <c r="N117" s="31" t="s">
        <v>40</v>
      </c>
      <c r="O117" s="32"/>
    </row>
    <row r="118" spans="1:15" ht="14.25" customHeight="1" x14ac:dyDescent="0.3">
      <c r="A118" s="92"/>
      <c r="B118" s="92"/>
      <c r="C118" s="92"/>
      <c r="D118" s="92"/>
      <c r="E118" s="92" t="s">
        <v>219</v>
      </c>
      <c r="F118" s="93"/>
      <c r="G118" s="93"/>
      <c r="H118" s="94"/>
      <c r="I118" s="93">
        <f>H118+I121</f>
        <v>33501.526380000003</v>
      </c>
      <c r="J118" s="93">
        <f>I118+J121</f>
        <v>50496.148935238503</v>
      </c>
      <c r="K118" s="93">
        <f>J118+K121</f>
        <v>59063.491829016253</v>
      </c>
      <c r="L118" s="93">
        <f>K118+L121</f>
        <v>70237.260471281072</v>
      </c>
      <c r="M118" s="93">
        <f>L118+M121</f>
        <v>83424.902799892996</v>
      </c>
    </row>
    <row r="119" spans="1:15" ht="14.25" customHeight="1" x14ac:dyDescent="0.3">
      <c r="A119" s="92"/>
      <c r="B119" s="92"/>
      <c r="C119" s="92"/>
      <c r="D119" s="92"/>
      <c r="E119" s="92" t="s">
        <v>220</v>
      </c>
      <c r="F119" s="93"/>
      <c r="G119" s="93"/>
      <c r="H119" s="94"/>
      <c r="I119" s="93">
        <f>H119-I130</f>
        <v>-3350.1526380000005</v>
      </c>
      <c r="J119" s="93">
        <f>I119-J130</f>
        <v>-11749.920169523852</v>
      </c>
      <c r="K119" s="93">
        <f>J119-K130</f>
        <v>-22705.884245949328</v>
      </c>
      <c r="L119" s="93">
        <f>K119-L130</f>
        <v>-35635.959475979063</v>
      </c>
      <c r="M119" s="93">
        <f>L119-M130</f>
        <v>-51002.17580309647</v>
      </c>
    </row>
    <row r="120" spans="1:15" ht="14.25" customHeight="1" x14ac:dyDescent="0.3">
      <c r="A120" s="95"/>
      <c r="B120" s="95"/>
      <c r="C120" s="95"/>
      <c r="D120" s="95"/>
      <c r="E120" s="95" t="s">
        <v>176</v>
      </c>
      <c r="F120" s="96"/>
      <c r="G120" s="96"/>
      <c r="H120" s="96"/>
      <c r="I120" s="96">
        <f>Data!D$6</f>
        <v>2.198E-2</v>
      </c>
      <c r="J120" s="96">
        <f>Data!E$6</f>
        <v>2.0750000000000001E-2</v>
      </c>
      <c r="K120" s="96">
        <f>Data!F$6</f>
        <v>1.9949999999999999E-2</v>
      </c>
      <c r="L120" s="96">
        <f>Data!G$6</f>
        <v>1.9879999999999998E-2</v>
      </c>
      <c r="M120" s="96">
        <f>Data!H$6</f>
        <v>1.992E-2</v>
      </c>
    </row>
    <row r="121" spans="1:15" ht="14.25" customHeight="1" x14ac:dyDescent="0.3">
      <c r="A121" s="97" t="s">
        <v>222</v>
      </c>
      <c r="B121" s="92"/>
      <c r="C121" s="92"/>
      <c r="D121" s="92"/>
      <c r="E121" s="92" t="s">
        <v>221</v>
      </c>
      <c r="F121" s="93"/>
      <c r="G121" s="93"/>
      <c r="H121" s="94"/>
      <c r="I121" s="93">
        <f>IF(I122+I123-H121&gt;0, I122+I123-H121, 0)</f>
        <v>33501.526380000003</v>
      </c>
      <c r="J121" s="93">
        <f>J122+J123</f>
        <v>16994.6225552385</v>
      </c>
      <c r="K121" s="93">
        <f>K122+K123</f>
        <v>8567.3428937777499</v>
      </c>
      <c r="L121" s="93">
        <f>L122+L123</f>
        <v>11173.768642264813</v>
      </c>
      <c r="M121" s="93">
        <f>M122+M123</f>
        <v>13187.642328611922</v>
      </c>
    </row>
    <row r="122" spans="1:15" ht="14.25" customHeight="1" x14ac:dyDescent="0.3">
      <c r="A122" s="97" t="s">
        <v>223</v>
      </c>
      <c r="B122" s="97"/>
      <c r="C122" s="97"/>
      <c r="D122" s="97"/>
      <c r="E122" s="98" t="s">
        <v>217</v>
      </c>
      <c r="F122" s="99"/>
      <c r="G122" s="99"/>
      <c r="H122" s="99"/>
      <c r="I122" s="99">
        <f>G130*(1+I120)*$D115</f>
        <v>33501.526380000003</v>
      </c>
      <c r="J122" s="99">
        <f>(H130+I130)*(1+J120)*$D115</f>
        <v>16994.6225552385</v>
      </c>
      <c r="K122" s="99">
        <f>J130*(1+K120)*$D115</f>
        <v>8567.3428937777499</v>
      </c>
      <c r="L122" s="99">
        <f>K130*(1+L120)*$D115</f>
        <v>11173.768642264813</v>
      </c>
      <c r="M122" s="99">
        <f>L130*(1+M120)*$D115</f>
        <v>13187.642328611922</v>
      </c>
    </row>
    <row r="123" spans="1:15" ht="14.25" customHeight="1" x14ac:dyDescent="0.3">
      <c r="A123" s="97" t="s">
        <v>224</v>
      </c>
      <c r="B123" s="97"/>
      <c r="C123" s="97"/>
      <c r="D123" s="97"/>
      <c r="E123" s="98" t="s">
        <v>225</v>
      </c>
      <c r="F123" s="99"/>
      <c r="G123" s="99"/>
      <c r="H123" s="99"/>
      <c r="I123" s="100"/>
      <c r="J123" s="100"/>
      <c r="K123" s="100"/>
      <c r="L123" s="100"/>
      <c r="M123" s="100"/>
    </row>
    <row r="124" spans="1:15" ht="14.25" customHeight="1" x14ac:dyDescent="0.3">
      <c r="A124" s="92"/>
      <c r="B124" s="92"/>
      <c r="C124" s="92"/>
      <c r="D124" s="92"/>
      <c r="E124" s="92" t="s">
        <v>227</v>
      </c>
      <c r="F124" s="93"/>
      <c r="G124" s="93"/>
      <c r="H124" s="93"/>
      <c r="I124" s="93">
        <f>SUM(I125:I129)</f>
        <v>3350.1526380000005</v>
      </c>
      <c r="J124" s="93">
        <f>SUM(J125:J129)</f>
        <v>8399.7675315238503</v>
      </c>
      <c r="K124" s="93">
        <f>SUM(K125:K129)</f>
        <v>10955.964076425476</v>
      </c>
      <c r="L124" s="93">
        <f>SUM(L125:L129)</f>
        <v>12930.075230029732</v>
      </c>
      <c r="M124" s="93">
        <f>SUM(M125:M129)</f>
        <v>15366.216327117407</v>
      </c>
    </row>
    <row r="125" spans="1:15" ht="14.25" customHeight="1" x14ac:dyDescent="0.3">
      <c r="A125" s="101"/>
      <c r="B125" s="101"/>
      <c r="C125" s="101"/>
      <c r="D125" s="101"/>
      <c r="E125" s="101" t="str">
        <f>"Capex " &amp; $I$116</f>
        <v>Capex 07/2025 - 12/2025</v>
      </c>
      <c r="F125" s="93"/>
      <c r="G125" s="93"/>
      <c r="H125" s="93"/>
      <c r="I125" s="93">
        <f>I121/$B115/12*MIN(12-$B114+1, 12-6)</f>
        <v>3350.1526380000005</v>
      </c>
      <c r="J125" s="93">
        <f>IF(SUM($I125:I125)+$I121/$B115 &gt; $I121, $I121 - SUM($I125:I125), $I121/$B115)</f>
        <v>6700.305276000001</v>
      </c>
      <c r="K125" s="93">
        <f>IF(SUM($I125:J125)+$I121/$B115 &gt; $I121, $I121 - SUM($I125:J125), $I121/$B115)</f>
        <v>6700.305276000001</v>
      </c>
      <c r="L125" s="93">
        <f>IF(SUM($I125:K125)+$I121/$B115 &gt; $I121, $I121 - SUM($I125:K125), $I121/$B115)</f>
        <v>6700.305276000001</v>
      </c>
      <c r="M125" s="93">
        <f>IF(SUM($I125:L125)+$I121/$B115 &gt; $I121, $I121 - SUM($I125:L125), $I121/$B115)</f>
        <v>6700.305276000001</v>
      </c>
    </row>
    <row r="126" spans="1:15" ht="14.25" customHeight="1" x14ac:dyDescent="0.3">
      <c r="A126" s="101"/>
      <c r="B126" s="101"/>
      <c r="C126" s="101"/>
      <c r="D126" s="101"/>
      <c r="E126" s="101" t="str">
        <f>"Capex FY " &amp; $J$116</f>
        <v>Capex FY 2026</v>
      </c>
      <c r="F126" s="93"/>
      <c r="G126" s="93"/>
      <c r="H126" s="93"/>
      <c r="I126" s="93"/>
      <c r="J126" s="93">
        <f>J121/$B115/12*(12-$B114+1)</f>
        <v>1699.46225552385</v>
      </c>
      <c r="K126" s="93">
        <f>IF(SUM($J126:J126)+$J121/$B115 &gt; $J121, $J121 - SUM($J126:J126), $J121/$B115)</f>
        <v>3398.9245110477</v>
      </c>
      <c r="L126" s="93">
        <f>IF(SUM($J126:K126)+$J121/$B115 &gt; $J121, $J121 - SUM($J126:K126), $J121/$B115)</f>
        <v>3398.9245110477</v>
      </c>
      <c r="M126" s="93">
        <f>IF(SUM($J126:L126)+$J121/$B115 &gt; $J121, $J121 - SUM($J126:L126), $J121/$B115)</f>
        <v>3398.9245110477</v>
      </c>
    </row>
    <row r="127" spans="1:15" ht="14.25" customHeight="1" x14ac:dyDescent="0.3">
      <c r="A127" s="101"/>
      <c r="B127" s="101"/>
      <c r="C127" s="101"/>
      <c r="D127" s="101"/>
      <c r="E127" s="101" t="str">
        <f>"Capex FY " &amp; $K$116</f>
        <v>Capex FY 2027</v>
      </c>
      <c r="F127" s="93"/>
      <c r="G127" s="93"/>
      <c r="H127" s="93"/>
      <c r="I127" s="93"/>
      <c r="J127" s="93"/>
      <c r="K127" s="93">
        <f>K121/$B115/12*(12-$B114+1)</f>
        <v>856.73428937777499</v>
      </c>
      <c r="L127" s="93">
        <f>IF(SUM($K127:K127)+$K121/$B115 &gt; $K121, $K121 - SUM($K127:K127), $K121/$B115)</f>
        <v>1713.46857875555</v>
      </c>
      <c r="M127" s="93">
        <f>IF(SUM($K127:L127)+$K121/$B115 &gt; $K121, $K121 - SUM($K127:L127), $K121/$B115)</f>
        <v>1713.46857875555</v>
      </c>
    </row>
    <row r="128" spans="1:15" ht="14.25" customHeight="1" x14ac:dyDescent="0.3">
      <c r="A128" s="101"/>
      <c r="B128" s="101"/>
      <c r="C128" s="101"/>
      <c r="D128" s="101"/>
      <c r="E128" s="101" t="str">
        <f>"Capex FY " &amp; $L$116</f>
        <v>Capex FY 2028</v>
      </c>
      <c r="F128" s="93"/>
      <c r="G128" s="93"/>
      <c r="H128" s="93"/>
      <c r="I128" s="93"/>
      <c r="J128" s="93"/>
      <c r="K128" s="93"/>
      <c r="L128" s="93">
        <f>L121/$B115/12*(12-$B114+1)</f>
        <v>1117.3768642264813</v>
      </c>
      <c r="M128" s="93">
        <f>IF(SUM($L128:L128)+$L121/$B115 &gt; $L121, $L121 - SUM($L128:L128), $L121/$B115)</f>
        <v>2234.7537284529626</v>
      </c>
    </row>
    <row r="129" spans="1:13" ht="14.25" customHeight="1" x14ac:dyDescent="0.3">
      <c r="A129" s="101"/>
      <c r="B129" s="101"/>
      <c r="C129" s="101"/>
      <c r="D129" s="101"/>
      <c r="E129" s="101" t="str">
        <f>"Capex FY " &amp; $M$116</f>
        <v>Capex FY 2029</v>
      </c>
      <c r="F129" s="93"/>
      <c r="G129" s="93"/>
      <c r="H129" s="93"/>
      <c r="I129" s="93"/>
      <c r="J129" s="93"/>
      <c r="K129" s="93"/>
      <c r="L129" s="93"/>
      <c r="M129" s="93">
        <f>M121/$B115/12*(12-$B114+1)</f>
        <v>1318.7642328611923</v>
      </c>
    </row>
    <row r="130" spans="1:13" ht="14.25" customHeight="1" x14ac:dyDescent="0.3">
      <c r="A130" s="102" t="s">
        <v>228</v>
      </c>
      <c r="B130" s="102"/>
      <c r="C130" s="102"/>
      <c r="D130" s="102"/>
      <c r="E130" s="102" t="s">
        <v>216</v>
      </c>
      <c r="F130" s="103">
        <f>F117</f>
        <v>34091</v>
      </c>
      <c r="G130" s="103">
        <f>G117</f>
        <v>32781</v>
      </c>
      <c r="H130" s="103">
        <f>H117</f>
        <v>13299</v>
      </c>
      <c r="I130" s="103">
        <f>I117+I124</f>
        <v>3350.1526380000005</v>
      </c>
      <c r="J130" s="103">
        <f>J117+J124</f>
        <v>8399.7675315238503</v>
      </c>
      <c r="K130" s="103">
        <f>K117+K124</f>
        <v>10955.964076425476</v>
      </c>
      <c r="L130" s="103">
        <f>L117+L124</f>
        <v>12930.075230029732</v>
      </c>
      <c r="M130" s="103">
        <f>M117+M124</f>
        <v>15366.216327117407</v>
      </c>
    </row>
  </sheetData>
  <sheetProtection formatCells="0" formatColumns="0" formatRows="0" insertRows="0" deleteRows="0"/>
  <phoneticPr fontId="1" type="noConversion"/>
  <dataValidations count="5">
    <dataValidation type="list" allowBlank="1" showInputMessage="1" showErrorMessage="1" sqref="D54" xr:uid="{628AAB27-19EA-42DC-9CCD-8BE16FE09033}">
      <formula1>"Wage Growth Rate,Inflation Rate,Internal Analysis"</formula1>
    </dataValidation>
    <dataValidation type="list" allowBlank="1" showInputMessage="1" showErrorMessage="1" sqref="D58 D61 D63 D67 D65 D82" xr:uid="{3AD4F5A3-53CC-4650-8720-6AAC32356C48}">
      <formula1>"3-Year Average,2-Year Average,Previous Year,Current Year,Internal Analysis"</formula1>
    </dataValidation>
    <dataValidation type="list" allowBlank="1" showInputMessage="1" showErrorMessage="1" sqref="D56" xr:uid="{0BCD119B-D16E-4292-A62B-1F98C2B28775}">
      <formula1>"Same as the Previous Month,Wage Increase Adjustment"</formula1>
    </dataValidation>
    <dataValidation type="list" allowBlank="1" showInputMessage="1" showErrorMessage="1" sqref="C88:C100" xr:uid="{C54F34B9-CDD7-422B-999A-C3B99A0C2CE5}">
      <formula1>"Apportionment,Inflation Adjustment"</formula1>
    </dataValidation>
    <dataValidation type="list" allowBlank="1" showInputMessage="1" showErrorMessage="1" sqref="D102 D88:D100" xr:uid="{8043F4F7-8A9D-4030-AD3C-324663F13BB2}">
      <formula1>"Inflation Rate,GDP Growth Rate,Internal Analysis"</formula1>
    </dataValidation>
  </dataValidations>
  <pageMargins left="0.25" right="0.25" top="0.75" bottom="0.75" header="0.3" footer="0.3"/>
  <pageSetup paperSize="9" scale="38"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952" stopIfTrue="1" id="{27C0B860-CD9D-45F7-AEEE-5B53CA3BF75C}">
            <xm:f>Report_DCF!$B$4="M USD"</xm:f>
            <x14:dxf>
              <numFmt numFmtId="189" formatCode="#,##0,,_);\(#,##0,,\);&quot; - &quot;;@_)"/>
            </x14:dxf>
          </x14:cfRule>
          <xm:sqref>I1</xm:sqref>
        </x14:conditionalFormatting>
        <x14:conditionalFormatting xmlns:xm="http://schemas.microsoft.com/office/excel/2006/main">
          <x14:cfRule type="expression" priority="951" stopIfTrue="1" id="{790DCE2C-9379-463B-931E-9463FBA9347D}">
            <xm:f>Report_DCF!$B$4="M USD"</xm:f>
            <x14:dxf>
              <numFmt numFmtId="189" formatCode="#,##0,,_);\(#,##0,,\);&quot; - &quot;;@_)"/>
            </x14:dxf>
          </x14:cfRule>
          <xm:sqref>J1</xm:sqref>
        </x14:conditionalFormatting>
        <x14:conditionalFormatting xmlns:xm="http://schemas.microsoft.com/office/excel/2006/main">
          <x14:cfRule type="expression" priority="950" stopIfTrue="1" id="{F06E1F69-1441-42FF-A794-8144711EE9E2}">
            <xm:f>Report_DCF!$B$4="M USD"</xm:f>
            <x14:dxf>
              <numFmt numFmtId="189" formatCode="#,##0,,_);\(#,##0,,\);&quot; - &quot;;@_)"/>
            </x14:dxf>
          </x14:cfRule>
          <xm:sqref>K1</xm:sqref>
        </x14:conditionalFormatting>
        <x14:conditionalFormatting xmlns:xm="http://schemas.microsoft.com/office/excel/2006/main">
          <x14:cfRule type="expression" priority="949" stopIfTrue="1" id="{73E6CC8A-3DFF-4B3C-AFDD-E937DC81D821}">
            <xm:f>Report_DCF!$B$4="M USD"</xm:f>
            <x14:dxf>
              <numFmt numFmtId="189" formatCode="#,##0,,_);\(#,##0,,\);&quot; - &quot;;@_)"/>
            </x14:dxf>
          </x14:cfRule>
          <xm:sqref>L1</xm:sqref>
        </x14:conditionalFormatting>
        <x14:conditionalFormatting xmlns:xm="http://schemas.microsoft.com/office/excel/2006/main">
          <x14:cfRule type="expression" priority="948" stopIfTrue="1" id="{FE6859B5-6D63-4468-A1C5-52DD8D775A4D}">
            <xm:f>Report_DCF!$B$4="M USD"</xm:f>
            <x14:dxf>
              <numFmt numFmtId="189" formatCode="#,##0,,_);\(#,##0,,\);&quot; - &quot;;@_)"/>
            </x14:dxf>
          </x14:cfRule>
          <xm:sqref>M1</xm:sqref>
        </x14:conditionalFormatting>
        <x14:conditionalFormatting xmlns:xm="http://schemas.microsoft.com/office/excel/2006/main">
          <x14:cfRule type="expression" priority="947" stopIfTrue="1" id="{D11FB57A-A03D-4DD8-B43D-42D4FA9C3C29}">
            <xm:f>Report_DCF!$B$4="M USD"</xm:f>
            <x14:dxf>
              <numFmt numFmtId="189" formatCode="#,##0,,_);\(#,##0,,\);&quot; - &quot;;@_)"/>
            </x14:dxf>
          </x14:cfRule>
          <xm:sqref>A5</xm:sqref>
        </x14:conditionalFormatting>
        <x14:conditionalFormatting xmlns:xm="http://schemas.microsoft.com/office/excel/2006/main">
          <x14:cfRule type="expression" priority="946" stopIfTrue="1" id="{DDF21F76-786C-4177-B4A7-74C259CA39C9}">
            <xm:f>Report_DCF!$B$4="M USD"</xm:f>
            <x14:dxf>
              <numFmt numFmtId="189" formatCode="#,##0,,_);\(#,##0,,\);&quot; - &quot;;@_)"/>
            </x14:dxf>
          </x14:cfRule>
          <xm:sqref>B5</xm:sqref>
        </x14:conditionalFormatting>
        <x14:conditionalFormatting xmlns:xm="http://schemas.microsoft.com/office/excel/2006/main">
          <x14:cfRule type="expression" priority="945" stopIfTrue="1" id="{38B66950-9489-49ED-A208-F223E5018F46}">
            <xm:f>Report_DCF!$B$4="M USD"</xm:f>
            <x14:dxf>
              <numFmt numFmtId="189" formatCode="#,##0,,_);\(#,##0,,\);&quot; - &quot;;@_)"/>
            </x14:dxf>
          </x14:cfRule>
          <xm:sqref>C5</xm:sqref>
        </x14:conditionalFormatting>
        <x14:conditionalFormatting xmlns:xm="http://schemas.microsoft.com/office/excel/2006/main">
          <x14:cfRule type="expression" priority="944" stopIfTrue="1" id="{44DFF9A8-33FB-452D-A9C4-00264DC89721}">
            <xm:f>Report_DCF!$B$4="M USD"</xm:f>
            <x14:dxf>
              <numFmt numFmtId="189" formatCode="#,##0,,_);\(#,##0,,\);&quot; - &quot;;@_)"/>
            </x14:dxf>
          </x14:cfRule>
          <xm:sqref>D5</xm:sqref>
        </x14:conditionalFormatting>
        <x14:conditionalFormatting xmlns:xm="http://schemas.microsoft.com/office/excel/2006/main">
          <x14:cfRule type="expression" priority="943" stopIfTrue="1" id="{1C28EA8F-E8A2-448F-8203-3030B27BDA25}">
            <xm:f>Report_DCF!$B$4="M USD"</xm:f>
            <x14:dxf>
              <numFmt numFmtId="189" formatCode="#,##0,,_);\(#,##0,,\);&quot; - &quot;;@_)"/>
            </x14:dxf>
          </x14:cfRule>
          <xm:sqref>E5</xm:sqref>
        </x14:conditionalFormatting>
        <x14:conditionalFormatting xmlns:xm="http://schemas.microsoft.com/office/excel/2006/main">
          <x14:cfRule type="expression" priority="942" stopIfTrue="1" id="{1908B315-12F9-4682-A210-0C5099373449}">
            <xm:f>Report_DCF!$B$4="M USD"</xm:f>
            <x14:dxf>
              <numFmt numFmtId="189" formatCode="#,##0,,_);\(#,##0,,\);&quot; - &quot;;@_)"/>
            </x14:dxf>
          </x14:cfRule>
          <xm:sqref>F5</xm:sqref>
        </x14:conditionalFormatting>
        <x14:conditionalFormatting xmlns:xm="http://schemas.microsoft.com/office/excel/2006/main">
          <x14:cfRule type="expression" priority="941" stopIfTrue="1" id="{59AE5F4E-FA31-423D-B916-0C18FFEEBCC3}">
            <xm:f>Report_DCF!$B$4="M USD"</xm:f>
            <x14:dxf>
              <numFmt numFmtId="189" formatCode="#,##0,,_);\(#,##0,,\);&quot; - &quot;;@_)"/>
            </x14:dxf>
          </x14:cfRule>
          <xm:sqref>G5</xm:sqref>
        </x14:conditionalFormatting>
        <x14:conditionalFormatting xmlns:xm="http://schemas.microsoft.com/office/excel/2006/main">
          <x14:cfRule type="expression" priority="940" stopIfTrue="1" id="{294344DD-12B4-4BA7-AA3E-7E182D1FF770}">
            <xm:f>Report_DCF!$B$4="M USD"</xm:f>
            <x14:dxf>
              <numFmt numFmtId="189" formatCode="#,##0,,_);\(#,##0,,\);&quot; - &quot;;@_)"/>
            </x14:dxf>
          </x14:cfRule>
          <xm:sqref>H5</xm:sqref>
        </x14:conditionalFormatting>
        <x14:conditionalFormatting xmlns:xm="http://schemas.microsoft.com/office/excel/2006/main">
          <x14:cfRule type="expression" priority="939" stopIfTrue="1" id="{A7CC23C8-22C5-4184-8305-B0E710B0861F}">
            <xm:f>Report_DCF!$B$4="M USD"</xm:f>
            <x14:dxf>
              <numFmt numFmtId="189" formatCode="#,##0,,_);\(#,##0,,\);&quot; - &quot;;@_)"/>
            </x14:dxf>
          </x14:cfRule>
          <xm:sqref>I5</xm:sqref>
        </x14:conditionalFormatting>
        <x14:conditionalFormatting xmlns:xm="http://schemas.microsoft.com/office/excel/2006/main">
          <x14:cfRule type="expression" priority="938" stopIfTrue="1" id="{61E15A62-5F77-4B6C-A618-86BC38C83DBD}">
            <xm:f>Report_DCF!$B$4="M USD"</xm:f>
            <x14:dxf>
              <numFmt numFmtId="189" formatCode="#,##0,,_);\(#,##0,,\);&quot; - &quot;;@_)"/>
            </x14:dxf>
          </x14:cfRule>
          <xm:sqref>J5</xm:sqref>
        </x14:conditionalFormatting>
        <x14:conditionalFormatting xmlns:xm="http://schemas.microsoft.com/office/excel/2006/main">
          <x14:cfRule type="expression" priority="937" stopIfTrue="1" id="{5125E490-828D-468A-B0EB-B154E71BDBDC}">
            <xm:f>Report_DCF!$B$4="M USD"</xm:f>
            <x14:dxf>
              <numFmt numFmtId="189" formatCode="#,##0,,_);\(#,##0,,\);&quot; - &quot;;@_)"/>
            </x14:dxf>
          </x14:cfRule>
          <xm:sqref>K5</xm:sqref>
        </x14:conditionalFormatting>
        <x14:conditionalFormatting xmlns:xm="http://schemas.microsoft.com/office/excel/2006/main">
          <x14:cfRule type="expression" priority="936" stopIfTrue="1" id="{F5A3DF1F-6E00-494C-BABD-49558E9E97FE}">
            <xm:f>Report_DCF!$B$4="M USD"</xm:f>
            <x14:dxf>
              <numFmt numFmtId="189" formatCode="#,##0,,_);\(#,##0,,\);&quot; - &quot;;@_)"/>
            </x14:dxf>
          </x14:cfRule>
          <xm:sqref>L5</xm:sqref>
        </x14:conditionalFormatting>
        <x14:conditionalFormatting xmlns:xm="http://schemas.microsoft.com/office/excel/2006/main">
          <x14:cfRule type="expression" priority="935" stopIfTrue="1" id="{51D0DC90-1F53-4645-9491-05DA689C1C7E}">
            <xm:f>Report_DCF!$B$4="M USD"</xm:f>
            <x14:dxf>
              <numFmt numFmtId="189" formatCode="#,##0,,_);\(#,##0,,\);&quot; - &quot;;@_)"/>
            </x14:dxf>
          </x14:cfRule>
          <xm:sqref>M5</xm:sqref>
        </x14:conditionalFormatting>
        <x14:conditionalFormatting xmlns:xm="http://schemas.microsoft.com/office/excel/2006/main">
          <x14:cfRule type="expression" priority="934" stopIfTrue="1" id="{F9A3ACDC-A4C0-4A41-8C2E-4E54E3D825B8}">
            <xm:f>Report_DCF!$B$4="M USD"</xm:f>
            <x14:dxf>
              <numFmt numFmtId="189" formatCode="#,##0,,_);\(#,##0,,\);&quot; - &quot;;@_)"/>
            </x14:dxf>
          </x14:cfRule>
          <xm:sqref>A7</xm:sqref>
        </x14:conditionalFormatting>
        <x14:conditionalFormatting xmlns:xm="http://schemas.microsoft.com/office/excel/2006/main">
          <x14:cfRule type="expression" priority="933" stopIfTrue="1" id="{C4BCCCB0-A0BD-4E7A-96B7-9C1E585D0666}">
            <xm:f>Report_DCF!$B$4="M USD"</xm:f>
            <x14:dxf>
              <numFmt numFmtId="189" formatCode="#,##0,,_);\(#,##0,,\);&quot; - &quot;;@_)"/>
            </x14:dxf>
          </x14:cfRule>
          <xm:sqref>B7</xm:sqref>
        </x14:conditionalFormatting>
        <x14:conditionalFormatting xmlns:xm="http://schemas.microsoft.com/office/excel/2006/main">
          <x14:cfRule type="expression" priority="932" stopIfTrue="1" id="{65DC2513-0101-4355-95B0-78B517A9C5E4}">
            <xm:f>Report_DCF!$B$4="M USD"</xm:f>
            <x14:dxf>
              <numFmt numFmtId="189" formatCode="#,##0,,_);\(#,##0,,\);&quot; - &quot;;@_)"/>
            </x14:dxf>
          </x14:cfRule>
          <xm:sqref>C7</xm:sqref>
        </x14:conditionalFormatting>
        <x14:conditionalFormatting xmlns:xm="http://schemas.microsoft.com/office/excel/2006/main">
          <x14:cfRule type="expression" priority="931" stopIfTrue="1" id="{8F8013FA-D632-4B75-B424-223D3A495BC1}">
            <xm:f>Report_DCF!$B$4="M USD"</xm:f>
            <x14:dxf>
              <numFmt numFmtId="189" formatCode="#,##0,,_);\(#,##0,,\);&quot; - &quot;;@_)"/>
            </x14:dxf>
          </x14:cfRule>
          <xm:sqref>D7</xm:sqref>
        </x14:conditionalFormatting>
        <x14:conditionalFormatting xmlns:xm="http://schemas.microsoft.com/office/excel/2006/main">
          <x14:cfRule type="expression" priority="930" stopIfTrue="1" id="{2D6ABD1C-8B4E-45CC-A92D-141C2048A7D3}">
            <xm:f>Report_DCF!$B$4="M USD"</xm:f>
            <x14:dxf>
              <numFmt numFmtId="189" formatCode="#,##0,,_);\(#,##0,,\);&quot; - &quot;;@_)"/>
            </x14:dxf>
          </x14:cfRule>
          <xm:sqref>E7</xm:sqref>
        </x14:conditionalFormatting>
        <x14:conditionalFormatting xmlns:xm="http://schemas.microsoft.com/office/excel/2006/main">
          <x14:cfRule type="expression" priority="929" stopIfTrue="1" id="{CAE562E2-B890-40B6-BEC2-47D2A3DB2352}">
            <xm:f>Report_DCF!$B$4="M USD"</xm:f>
            <x14:dxf>
              <numFmt numFmtId="189" formatCode="#,##0,,_);\(#,##0,,\);&quot; - &quot;;@_)"/>
            </x14:dxf>
          </x14:cfRule>
          <xm:sqref>F7</xm:sqref>
        </x14:conditionalFormatting>
        <x14:conditionalFormatting xmlns:xm="http://schemas.microsoft.com/office/excel/2006/main">
          <x14:cfRule type="expression" priority="928" stopIfTrue="1" id="{40C56B2A-56BA-4BEA-A9F3-E949F3BF134F}">
            <xm:f>Report_DCF!$B$4="M USD"</xm:f>
            <x14:dxf>
              <numFmt numFmtId="189" formatCode="#,##0,,_);\(#,##0,,\);&quot; - &quot;;@_)"/>
            </x14:dxf>
          </x14:cfRule>
          <xm:sqref>G7</xm:sqref>
        </x14:conditionalFormatting>
        <x14:conditionalFormatting xmlns:xm="http://schemas.microsoft.com/office/excel/2006/main">
          <x14:cfRule type="expression" priority="927" stopIfTrue="1" id="{A90AD685-4AF9-49B6-8CCD-B54B594B886F}">
            <xm:f>Report_DCF!$B$4="M USD"</xm:f>
            <x14:dxf>
              <numFmt numFmtId="189" formatCode="#,##0,,_);\(#,##0,,\);&quot; - &quot;;@_)"/>
            </x14:dxf>
          </x14:cfRule>
          <xm:sqref>H7</xm:sqref>
        </x14:conditionalFormatting>
        <x14:conditionalFormatting xmlns:xm="http://schemas.microsoft.com/office/excel/2006/main">
          <x14:cfRule type="expression" priority="926" stopIfTrue="1" id="{F2C1F3AB-81A4-4727-87DD-D7C65C831343}">
            <xm:f>Report_DCF!$B$4="M USD"</xm:f>
            <x14:dxf>
              <numFmt numFmtId="189" formatCode="#,##0,,_);\(#,##0,,\);&quot; - &quot;;@_)"/>
            </x14:dxf>
          </x14:cfRule>
          <xm:sqref>I7</xm:sqref>
        </x14:conditionalFormatting>
        <x14:conditionalFormatting xmlns:xm="http://schemas.microsoft.com/office/excel/2006/main">
          <x14:cfRule type="expression" priority="925" stopIfTrue="1" id="{22179E72-54F3-4F70-ACAC-4A24159C199F}">
            <xm:f>Report_DCF!$B$4="M USD"</xm:f>
            <x14:dxf>
              <numFmt numFmtId="189" formatCode="#,##0,,_);\(#,##0,,\);&quot; - &quot;;@_)"/>
            </x14:dxf>
          </x14:cfRule>
          <xm:sqref>J7</xm:sqref>
        </x14:conditionalFormatting>
        <x14:conditionalFormatting xmlns:xm="http://schemas.microsoft.com/office/excel/2006/main">
          <x14:cfRule type="expression" priority="924" stopIfTrue="1" id="{3AFF7EFF-0D99-480A-A734-D05FA6228223}">
            <xm:f>Report_DCF!$B$4="M USD"</xm:f>
            <x14:dxf>
              <numFmt numFmtId="189" formatCode="#,##0,,_);\(#,##0,,\);&quot; - &quot;;@_)"/>
            </x14:dxf>
          </x14:cfRule>
          <xm:sqref>K7</xm:sqref>
        </x14:conditionalFormatting>
        <x14:conditionalFormatting xmlns:xm="http://schemas.microsoft.com/office/excel/2006/main">
          <x14:cfRule type="expression" priority="923" stopIfTrue="1" id="{EDD91C0F-8ACC-46E9-B9D1-E8278D6BB4AD}">
            <xm:f>Report_DCF!$B$4="M USD"</xm:f>
            <x14:dxf>
              <numFmt numFmtId="189" formatCode="#,##0,,_);\(#,##0,,\);&quot; - &quot;;@_)"/>
            </x14:dxf>
          </x14:cfRule>
          <xm:sqref>L7</xm:sqref>
        </x14:conditionalFormatting>
        <x14:conditionalFormatting xmlns:xm="http://schemas.microsoft.com/office/excel/2006/main">
          <x14:cfRule type="expression" priority="922" stopIfTrue="1" id="{8D2871AB-9252-4ABA-A145-05A6AFDED77A}">
            <xm:f>Report_DCF!$B$4="M USD"</xm:f>
            <x14:dxf>
              <numFmt numFmtId="189" formatCode="#,##0,,_);\(#,##0,,\);&quot; - &quot;;@_)"/>
            </x14:dxf>
          </x14:cfRule>
          <xm:sqref>M7</xm:sqref>
        </x14:conditionalFormatting>
        <x14:conditionalFormatting xmlns:xm="http://schemas.microsoft.com/office/excel/2006/main">
          <x14:cfRule type="expression" priority="921" stopIfTrue="1" id="{C951089B-7C34-409A-AE3A-28C046DC7F0B}">
            <xm:f>Report_DCF!$B$4="M USD"</xm:f>
            <x14:dxf>
              <numFmt numFmtId="189" formatCode="#,##0,,_);\(#,##0,,\);&quot; - &quot;;@_)"/>
            </x14:dxf>
          </x14:cfRule>
          <xm:sqref>A9</xm:sqref>
        </x14:conditionalFormatting>
        <x14:conditionalFormatting xmlns:xm="http://schemas.microsoft.com/office/excel/2006/main">
          <x14:cfRule type="expression" priority="920" stopIfTrue="1" id="{6FCCA78C-0F48-482C-9CD7-E569E7136ECC}">
            <xm:f>Report_DCF!$B$4="M USD"</xm:f>
            <x14:dxf>
              <numFmt numFmtId="189" formatCode="#,##0,,_);\(#,##0,,\);&quot; - &quot;;@_)"/>
            </x14:dxf>
          </x14:cfRule>
          <xm:sqref>B9</xm:sqref>
        </x14:conditionalFormatting>
        <x14:conditionalFormatting xmlns:xm="http://schemas.microsoft.com/office/excel/2006/main">
          <x14:cfRule type="expression" priority="919" stopIfTrue="1" id="{CBAE1EB6-4308-431A-8104-F9E7679B0275}">
            <xm:f>Report_DCF!$B$4="M USD"</xm:f>
            <x14:dxf>
              <numFmt numFmtId="189" formatCode="#,##0,,_);\(#,##0,,\);&quot; - &quot;;@_)"/>
            </x14:dxf>
          </x14:cfRule>
          <xm:sqref>C9</xm:sqref>
        </x14:conditionalFormatting>
        <x14:conditionalFormatting xmlns:xm="http://schemas.microsoft.com/office/excel/2006/main">
          <x14:cfRule type="expression" priority="918" stopIfTrue="1" id="{73CA7364-6915-40BB-90B1-CD98925E464D}">
            <xm:f>Report_DCF!$B$4="M USD"</xm:f>
            <x14:dxf>
              <numFmt numFmtId="189" formatCode="#,##0,,_);\(#,##0,,\);&quot; - &quot;;@_)"/>
            </x14:dxf>
          </x14:cfRule>
          <xm:sqref>D9</xm:sqref>
        </x14:conditionalFormatting>
        <x14:conditionalFormatting xmlns:xm="http://schemas.microsoft.com/office/excel/2006/main">
          <x14:cfRule type="expression" priority="917" stopIfTrue="1" id="{F7F8C184-0080-4660-92C2-B86ADA951BFB}">
            <xm:f>Report_DCF!$B$4="M USD"</xm:f>
            <x14:dxf>
              <numFmt numFmtId="189" formatCode="#,##0,,_);\(#,##0,,\);&quot; - &quot;;@_)"/>
            </x14:dxf>
          </x14:cfRule>
          <xm:sqref>E9</xm:sqref>
        </x14:conditionalFormatting>
        <x14:conditionalFormatting xmlns:xm="http://schemas.microsoft.com/office/excel/2006/main">
          <x14:cfRule type="expression" priority="916" stopIfTrue="1" id="{829649A3-43EF-428E-9C55-7C61533D3B9A}">
            <xm:f>Report_DCF!$B$4="M USD"</xm:f>
            <x14:dxf>
              <numFmt numFmtId="189" formatCode="#,##0,,_);\(#,##0,,\);&quot; - &quot;;@_)"/>
            </x14:dxf>
          </x14:cfRule>
          <xm:sqref>F9</xm:sqref>
        </x14:conditionalFormatting>
        <x14:conditionalFormatting xmlns:xm="http://schemas.microsoft.com/office/excel/2006/main">
          <x14:cfRule type="expression" priority="915" stopIfTrue="1" id="{F38274EF-0D10-47F2-B30E-CF842F9957E7}">
            <xm:f>Report_DCF!$B$4="M USD"</xm:f>
            <x14:dxf>
              <numFmt numFmtId="189" formatCode="#,##0,,_);\(#,##0,,\);&quot; - &quot;;@_)"/>
            </x14:dxf>
          </x14:cfRule>
          <xm:sqref>G9</xm:sqref>
        </x14:conditionalFormatting>
        <x14:conditionalFormatting xmlns:xm="http://schemas.microsoft.com/office/excel/2006/main">
          <x14:cfRule type="expression" priority="914" stopIfTrue="1" id="{11D0735B-6A53-4E83-BBFA-1AC515DD680D}">
            <xm:f>Report_DCF!$B$4="M USD"</xm:f>
            <x14:dxf>
              <numFmt numFmtId="189" formatCode="#,##0,,_);\(#,##0,,\);&quot; - &quot;;@_)"/>
            </x14:dxf>
          </x14:cfRule>
          <xm:sqref>H9</xm:sqref>
        </x14:conditionalFormatting>
        <x14:conditionalFormatting xmlns:xm="http://schemas.microsoft.com/office/excel/2006/main">
          <x14:cfRule type="expression" priority="913" stopIfTrue="1" id="{945EA903-67F8-40B0-B3AB-DFFDB601DDCE}">
            <xm:f>Report_DCF!$B$4="M USD"</xm:f>
            <x14:dxf>
              <numFmt numFmtId="189" formatCode="#,##0,,_);\(#,##0,,\);&quot; - &quot;;@_)"/>
            </x14:dxf>
          </x14:cfRule>
          <xm:sqref>I9</xm:sqref>
        </x14:conditionalFormatting>
        <x14:conditionalFormatting xmlns:xm="http://schemas.microsoft.com/office/excel/2006/main">
          <x14:cfRule type="expression" priority="912" stopIfTrue="1" id="{424CC76C-F957-4FA5-8C02-4D19D2C85E3E}">
            <xm:f>Report_DCF!$B$4="M USD"</xm:f>
            <x14:dxf>
              <numFmt numFmtId="189" formatCode="#,##0,,_);\(#,##0,,\);&quot; - &quot;;@_)"/>
            </x14:dxf>
          </x14:cfRule>
          <xm:sqref>J9</xm:sqref>
        </x14:conditionalFormatting>
        <x14:conditionalFormatting xmlns:xm="http://schemas.microsoft.com/office/excel/2006/main">
          <x14:cfRule type="expression" priority="911" stopIfTrue="1" id="{6788EFF6-98BF-452D-BEAD-45AEBA640E70}">
            <xm:f>Report_DCF!$B$4="M USD"</xm:f>
            <x14:dxf>
              <numFmt numFmtId="189" formatCode="#,##0,,_);\(#,##0,,\);&quot; - &quot;;@_)"/>
            </x14:dxf>
          </x14:cfRule>
          <xm:sqref>K9</xm:sqref>
        </x14:conditionalFormatting>
        <x14:conditionalFormatting xmlns:xm="http://schemas.microsoft.com/office/excel/2006/main">
          <x14:cfRule type="expression" priority="910" stopIfTrue="1" id="{4109A512-B00A-41EC-BA94-7BD66D7FAA9E}">
            <xm:f>Report_DCF!$B$4="M USD"</xm:f>
            <x14:dxf>
              <numFmt numFmtId="189" formatCode="#,##0,,_);\(#,##0,,\);&quot; - &quot;;@_)"/>
            </x14:dxf>
          </x14:cfRule>
          <xm:sqref>L9</xm:sqref>
        </x14:conditionalFormatting>
        <x14:conditionalFormatting xmlns:xm="http://schemas.microsoft.com/office/excel/2006/main">
          <x14:cfRule type="expression" priority="909" stopIfTrue="1" id="{70473220-6F54-4540-93FC-FEB8F98732D2}">
            <xm:f>Report_DCF!$B$4="M USD"</xm:f>
            <x14:dxf>
              <numFmt numFmtId="189" formatCode="#,##0,,_);\(#,##0,,\);&quot; - &quot;;@_)"/>
            </x14:dxf>
          </x14:cfRule>
          <xm:sqref>M9</xm:sqref>
        </x14:conditionalFormatting>
        <x14:conditionalFormatting xmlns:xm="http://schemas.microsoft.com/office/excel/2006/main">
          <x14:cfRule type="expression" priority="908" stopIfTrue="1" id="{28BAEE0A-90FF-4A50-9BC7-1397A032F18E}">
            <xm:f>Report_DCF!$B$4="M USD"</xm:f>
            <x14:dxf>
              <numFmt numFmtId="189" formatCode="#,##0,,_);\(#,##0,,\);&quot; - &quot;;@_)"/>
            </x14:dxf>
          </x14:cfRule>
          <xm:sqref>A11</xm:sqref>
        </x14:conditionalFormatting>
        <x14:conditionalFormatting xmlns:xm="http://schemas.microsoft.com/office/excel/2006/main">
          <x14:cfRule type="expression" priority="907" stopIfTrue="1" id="{08C8B94A-096C-45EA-88BC-5017FF2BA7BC}">
            <xm:f>Report_DCF!$B$4="M USD"</xm:f>
            <x14:dxf>
              <numFmt numFmtId="189" formatCode="#,##0,,_);\(#,##0,,\);&quot; - &quot;;@_)"/>
            </x14:dxf>
          </x14:cfRule>
          <xm:sqref>B11</xm:sqref>
        </x14:conditionalFormatting>
        <x14:conditionalFormatting xmlns:xm="http://schemas.microsoft.com/office/excel/2006/main">
          <x14:cfRule type="expression" priority="906" stopIfTrue="1" id="{B8A10A93-6AD5-4C43-BB34-613428D51F5F}">
            <xm:f>Report_DCF!$B$4="M USD"</xm:f>
            <x14:dxf>
              <numFmt numFmtId="189" formatCode="#,##0,,_);\(#,##0,,\);&quot; - &quot;;@_)"/>
            </x14:dxf>
          </x14:cfRule>
          <xm:sqref>C11</xm:sqref>
        </x14:conditionalFormatting>
        <x14:conditionalFormatting xmlns:xm="http://schemas.microsoft.com/office/excel/2006/main">
          <x14:cfRule type="expression" priority="905" stopIfTrue="1" id="{0C87210D-7F92-474F-8E29-B7F388D9B730}">
            <xm:f>Report_DCF!$B$4="M USD"</xm:f>
            <x14:dxf>
              <numFmt numFmtId="189" formatCode="#,##0,,_);\(#,##0,,\);&quot; - &quot;;@_)"/>
            </x14:dxf>
          </x14:cfRule>
          <xm:sqref>D11</xm:sqref>
        </x14:conditionalFormatting>
        <x14:conditionalFormatting xmlns:xm="http://schemas.microsoft.com/office/excel/2006/main">
          <x14:cfRule type="expression" priority="904" stopIfTrue="1" id="{6F2185FB-4A74-4F1B-AC5C-4A009D6F1702}">
            <xm:f>Report_DCF!$B$4="M USD"</xm:f>
            <x14:dxf>
              <numFmt numFmtId="189" formatCode="#,##0,,_);\(#,##0,,\);&quot; - &quot;;@_)"/>
            </x14:dxf>
          </x14:cfRule>
          <xm:sqref>E11</xm:sqref>
        </x14:conditionalFormatting>
        <x14:conditionalFormatting xmlns:xm="http://schemas.microsoft.com/office/excel/2006/main">
          <x14:cfRule type="expression" priority="903" stopIfTrue="1" id="{433B43BD-FA4E-44F4-881C-D8C22A3AD77B}">
            <xm:f>Report_DCF!$B$4="M USD"</xm:f>
            <x14:dxf>
              <numFmt numFmtId="189" formatCode="#,##0,,_);\(#,##0,,\);&quot; - &quot;;@_)"/>
            </x14:dxf>
          </x14:cfRule>
          <xm:sqref>F11</xm:sqref>
        </x14:conditionalFormatting>
        <x14:conditionalFormatting xmlns:xm="http://schemas.microsoft.com/office/excel/2006/main">
          <x14:cfRule type="expression" priority="902" stopIfTrue="1" id="{D85DAE37-2D4B-4437-9477-F7C3314AD62C}">
            <xm:f>Report_DCF!$B$4="M USD"</xm:f>
            <x14:dxf>
              <numFmt numFmtId="189" formatCode="#,##0,,_);\(#,##0,,\);&quot; - &quot;;@_)"/>
            </x14:dxf>
          </x14:cfRule>
          <xm:sqref>G11</xm:sqref>
        </x14:conditionalFormatting>
        <x14:conditionalFormatting xmlns:xm="http://schemas.microsoft.com/office/excel/2006/main">
          <x14:cfRule type="expression" priority="901" stopIfTrue="1" id="{22B7E911-B7F9-4711-A14D-720D0FC1C702}">
            <xm:f>Report_DCF!$B$4="M USD"</xm:f>
            <x14:dxf>
              <numFmt numFmtId="189" formatCode="#,##0,,_);\(#,##0,,\);&quot; - &quot;;@_)"/>
            </x14:dxf>
          </x14:cfRule>
          <xm:sqref>H11</xm:sqref>
        </x14:conditionalFormatting>
        <x14:conditionalFormatting xmlns:xm="http://schemas.microsoft.com/office/excel/2006/main">
          <x14:cfRule type="expression" priority="900" stopIfTrue="1" id="{3E90DA73-DB7D-4345-9896-84C7491E4E06}">
            <xm:f>Report_DCF!$B$4="M USD"</xm:f>
            <x14:dxf>
              <numFmt numFmtId="189" formatCode="#,##0,,_);\(#,##0,,\);&quot; - &quot;;@_)"/>
            </x14:dxf>
          </x14:cfRule>
          <xm:sqref>I11</xm:sqref>
        </x14:conditionalFormatting>
        <x14:conditionalFormatting xmlns:xm="http://schemas.microsoft.com/office/excel/2006/main">
          <x14:cfRule type="expression" priority="899" stopIfTrue="1" id="{79725B67-5028-4303-8CD0-4889799EB3B8}">
            <xm:f>Report_DCF!$B$4="M USD"</xm:f>
            <x14:dxf>
              <numFmt numFmtId="189" formatCode="#,##0,,_);\(#,##0,,\);&quot; - &quot;;@_)"/>
            </x14:dxf>
          </x14:cfRule>
          <xm:sqref>J11</xm:sqref>
        </x14:conditionalFormatting>
        <x14:conditionalFormatting xmlns:xm="http://schemas.microsoft.com/office/excel/2006/main">
          <x14:cfRule type="expression" priority="898" stopIfTrue="1" id="{966BAA5E-26DB-4DF4-B2C9-37112D33A080}">
            <xm:f>Report_DCF!$B$4="M USD"</xm:f>
            <x14:dxf>
              <numFmt numFmtId="189" formatCode="#,##0,,_);\(#,##0,,\);&quot; - &quot;;@_)"/>
            </x14:dxf>
          </x14:cfRule>
          <xm:sqref>K11</xm:sqref>
        </x14:conditionalFormatting>
        <x14:conditionalFormatting xmlns:xm="http://schemas.microsoft.com/office/excel/2006/main">
          <x14:cfRule type="expression" priority="897" stopIfTrue="1" id="{0DA85C09-9655-443B-87C5-E90FD07D22D3}">
            <xm:f>Report_DCF!$B$4="M USD"</xm:f>
            <x14:dxf>
              <numFmt numFmtId="189" formatCode="#,##0,,_);\(#,##0,,\);&quot; - &quot;;@_)"/>
            </x14:dxf>
          </x14:cfRule>
          <xm:sqref>L11</xm:sqref>
        </x14:conditionalFormatting>
        <x14:conditionalFormatting xmlns:xm="http://schemas.microsoft.com/office/excel/2006/main">
          <x14:cfRule type="expression" priority="896" stopIfTrue="1" id="{A2FB638E-CF52-4FE1-936E-CF3A4A655D58}">
            <xm:f>Report_DCF!$B$4="M USD"</xm:f>
            <x14:dxf>
              <numFmt numFmtId="189" formatCode="#,##0,,_);\(#,##0,,\);&quot; - &quot;;@_)"/>
            </x14:dxf>
          </x14:cfRule>
          <xm:sqref>M11</xm:sqref>
        </x14:conditionalFormatting>
        <x14:conditionalFormatting xmlns:xm="http://schemas.microsoft.com/office/excel/2006/main">
          <x14:cfRule type="expression" priority="895" stopIfTrue="1" id="{65870F0F-6350-4065-AEC6-FC33CA10906E}">
            <xm:f>Report_DCF!$B$4="M USD"</xm:f>
            <x14:dxf>
              <numFmt numFmtId="189" formatCode="#,##0,,_);\(#,##0,,\);&quot; - &quot;;@_)"/>
            </x14:dxf>
          </x14:cfRule>
          <xm:sqref>A13</xm:sqref>
        </x14:conditionalFormatting>
        <x14:conditionalFormatting xmlns:xm="http://schemas.microsoft.com/office/excel/2006/main">
          <x14:cfRule type="expression" priority="894" stopIfTrue="1" id="{B0EB6861-1889-4BBC-A4C1-BF6F66763179}">
            <xm:f>Report_DCF!$B$4="M USD"</xm:f>
            <x14:dxf>
              <numFmt numFmtId="189" formatCode="#,##0,,_);\(#,##0,,\);&quot; - &quot;;@_)"/>
            </x14:dxf>
          </x14:cfRule>
          <xm:sqref>B13</xm:sqref>
        </x14:conditionalFormatting>
        <x14:conditionalFormatting xmlns:xm="http://schemas.microsoft.com/office/excel/2006/main">
          <x14:cfRule type="expression" priority="893" stopIfTrue="1" id="{9CA37329-CCF6-48E8-B770-1E5A02F384E9}">
            <xm:f>Report_DCF!$B$4="M USD"</xm:f>
            <x14:dxf>
              <numFmt numFmtId="189" formatCode="#,##0,,_);\(#,##0,,\);&quot; - &quot;;@_)"/>
            </x14:dxf>
          </x14:cfRule>
          <xm:sqref>C13</xm:sqref>
        </x14:conditionalFormatting>
        <x14:conditionalFormatting xmlns:xm="http://schemas.microsoft.com/office/excel/2006/main">
          <x14:cfRule type="expression" priority="892" stopIfTrue="1" id="{22B5CD18-E797-414F-8E1F-7EAEC0C9E2E3}">
            <xm:f>Report_DCF!$B$4="M USD"</xm:f>
            <x14:dxf>
              <numFmt numFmtId="189" formatCode="#,##0,,_);\(#,##0,,\);&quot; - &quot;;@_)"/>
            </x14:dxf>
          </x14:cfRule>
          <xm:sqref>D13</xm:sqref>
        </x14:conditionalFormatting>
        <x14:conditionalFormatting xmlns:xm="http://schemas.microsoft.com/office/excel/2006/main">
          <x14:cfRule type="expression" priority="891" stopIfTrue="1" id="{B32CDCF6-74D5-4492-A1F5-D5F05B716FDC}">
            <xm:f>Report_DCF!$B$4="M USD"</xm:f>
            <x14:dxf>
              <numFmt numFmtId="189" formatCode="#,##0,,_);\(#,##0,,\);&quot; - &quot;;@_)"/>
            </x14:dxf>
          </x14:cfRule>
          <xm:sqref>E13</xm:sqref>
        </x14:conditionalFormatting>
        <x14:conditionalFormatting xmlns:xm="http://schemas.microsoft.com/office/excel/2006/main">
          <x14:cfRule type="expression" priority="890" stopIfTrue="1" id="{183AF2B4-D6E9-4787-B766-96EF153D337D}">
            <xm:f>Report_DCF!$B$4="M USD"</xm:f>
            <x14:dxf>
              <numFmt numFmtId="189" formatCode="#,##0,,_);\(#,##0,,\);&quot; - &quot;;@_)"/>
            </x14:dxf>
          </x14:cfRule>
          <xm:sqref>F13</xm:sqref>
        </x14:conditionalFormatting>
        <x14:conditionalFormatting xmlns:xm="http://schemas.microsoft.com/office/excel/2006/main">
          <x14:cfRule type="expression" priority="889" stopIfTrue="1" id="{4A414B7B-0EF5-4312-9176-279A9D955872}">
            <xm:f>Report_DCF!$B$4="M USD"</xm:f>
            <x14:dxf>
              <numFmt numFmtId="189" formatCode="#,##0,,_);\(#,##0,,\);&quot; - &quot;;@_)"/>
            </x14:dxf>
          </x14:cfRule>
          <xm:sqref>G13</xm:sqref>
        </x14:conditionalFormatting>
        <x14:conditionalFormatting xmlns:xm="http://schemas.microsoft.com/office/excel/2006/main">
          <x14:cfRule type="expression" priority="888" stopIfTrue="1" id="{5F85749D-F6DF-4A75-8EA2-E4CC173CF1D5}">
            <xm:f>Report_DCF!$B$4="M USD"</xm:f>
            <x14:dxf>
              <numFmt numFmtId="189" formatCode="#,##0,,_);\(#,##0,,\);&quot; - &quot;;@_)"/>
            </x14:dxf>
          </x14:cfRule>
          <xm:sqref>H13</xm:sqref>
        </x14:conditionalFormatting>
        <x14:conditionalFormatting xmlns:xm="http://schemas.microsoft.com/office/excel/2006/main">
          <x14:cfRule type="expression" priority="887" stopIfTrue="1" id="{C927CC3D-0D3A-49AD-A922-D95EFB43810A}">
            <xm:f>Report_DCF!$B$4="M USD"</xm:f>
            <x14:dxf>
              <numFmt numFmtId="189" formatCode="#,##0,,_);\(#,##0,,\);&quot; - &quot;;@_)"/>
            </x14:dxf>
          </x14:cfRule>
          <xm:sqref>I13</xm:sqref>
        </x14:conditionalFormatting>
        <x14:conditionalFormatting xmlns:xm="http://schemas.microsoft.com/office/excel/2006/main">
          <x14:cfRule type="expression" priority="886" stopIfTrue="1" id="{DDD68FC1-7ACA-4580-B730-2A9D5B167EB3}">
            <xm:f>Report_DCF!$B$4="M USD"</xm:f>
            <x14:dxf>
              <numFmt numFmtId="189" formatCode="#,##0,,_);\(#,##0,,\);&quot; - &quot;;@_)"/>
            </x14:dxf>
          </x14:cfRule>
          <xm:sqref>J13</xm:sqref>
        </x14:conditionalFormatting>
        <x14:conditionalFormatting xmlns:xm="http://schemas.microsoft.com/office/excel/2006/main">
          <x14:cfRule type="expression" priority="885" stopIfTrue="1" id="{96C3E124-8EA3-4D97-AD90-ED8A58B6E467}">
            <xm:f>Report_DCF!$B$4="M USD"</xm:f>
            <x14:dxf>
              <numFmt numFmtId="189" formatCode="#,##0,,_);\(#,##0,,\);&quot; - &quot;;@_)"/>
            </x14:dxf>
          </x14:cfRule>
          <xm:sqref>K13</xm:sqref>
        </x14:conditionalFormatting>
        <x14:conditionalFormatting xmlns:xm="http://schemas.microsoft.com/office/excel/2006/main">
          <x14:cfRule type="expression" priority="884" stopIfTrue="1" id="{B42149D1-33E1-4C42-90C2-B16121F56F5C}">
            <xm:f>Report_DCF!$B$4="M USD"</xm:f>
            <x14:dxf>
              <numFmt numFmtId="189" formatCode="#,##0,,_);\(#,##0,,\);&quot; - &quot;;@_)"/>
            </x14:dxf>
          </x14:cfRule>
          <xm:sqref>L13</xm:sqref>
        </x14:conditionalFormatting>
        <x14:conditionalFormatting xmlns:xm="http://schemas.microsoft.com/office/excel/2006/main">
          <x14:cfRule type="expression" priority="883" stopIfTrue="1" id="{F5F918E5-2DE6-40AC-BB39-5DDF2AB40559}">
            <xm:f>Report_DCF!$B$4="M USD"</xm:f>
            <x14:dxf>
              <numFmt numFmtId="189" formatCode="#,##0,,_);\(#,##0,,\);&quot; - &quot;;@_)"/>
            </x14:dxf>
          </x14:cfRule>
          <xm:sqref>M13</xm:sqref>
        </x14:conditionalFormatting>
        <x14:conditionalFormatting xmlns:xm="http://schemas.microsoft.com/office/excel/2006/main">
          <x14:cfRule type="expression" priority="882" stopIfTrue="1" id="{5B2CAFEE-6221-43C7-AFCD-5F908BBAE8EE}">
            <xm:f>Report_DCF!$B$4="M USD"</xm:f>
            <x14:dxf>
              <numFmt numFmtId="189" formatCode="#,##0,,_);\(#,##0,,\);&quot; - &quot;;@_)"/>
            </x14:dxf>
          </x14:cfRule>
          <xm:sqref>A15</xm:sqref>
        </x14:conditionalFormatting>
        <x14:conditionalFormatting xmlns:xm="http://schemas.microsoft.com/office/excel/2006/main">
          <x14:cfRule type="expression" priority="881" stopIfTrue="1" id="{6F4B9B4F-FDFA-4998-AD74-0728493F872D}">
            <xm:f>Report_DCF!$B$4="M USD"</xm:f>
            <x14:dxf>
              <numFmt numFmtId="189" formatCode="#,##0,,_);\(#,##0,,\);&quot; - &quot;;@_)"/>
            </x14:dxf>
          </x14:cfRule>
          <xm:sqref>B15</xm:sqref>
        </x14:conditionalFormatting>
        <x14:conditionalFormatting xmlns:xm="http://schemas.microsoft.com/office/excel/2006/main">
          <x14:cfRule type="expression" priority="880" stopIfTrue="1" id="{54BBC2EF-8D1E-43C5-AAC9-D16BC1536AFD}">
            <xm:f>Report_DCF!$B$4="M USD"</xm:f>
            <x14:dxf>
              <numFmt numFmtId="189" formatCode="#,##0,,_);\(#,##0,,\);&quot; - &quot;;@_)"/>
            </x14:dxf>
          </x14:cfRule>
          <xm:sqref>C15</xm:sqref>
        </x14:conditionalFormatting>
        <x14:conditionalFormatting xmlns:xm="http://schemas.microsoft.com/office/excel/2006/main">
          <x14:cfRule type="expression" priority="879" stopIfTrue="1" id="{2D3382D8-AE52-44D5-9E9A-89A63C412C29}">
            <xm:f>Report_DCF!$B$4="M USD"</xm:f>
            <x14:dxf>
              <numFmt numFmtId="189" formatCode="#,##0,,_);\(#,##0,,\);&quot; - &quot;;@_)"/>
            </x14:dxf>
          </x14:cfRule>
          <xm:sqref>D15</xm:sqref>
        </x14:conditionalFormatting>
        <x14:conditionalFormatting xmlns:xm="http://schemas.microsoft.com/office/excel/2006/main">
          <x14:cfRule type="expression" priority="878" stopIfTrue="1" id="{EF4DC07B-7329-4645-8CF8-2F6DE800917F}">
            <xm:f>Report_DCF!$B$4="M USD"</xm:f>
            <x14:dxf>
              <numFmt numFmtId="189" formatCode="#,##0,,_);\(#,##0,,\);&quot; - &quot;;@_)"/>
            </x14:dxf>
          </x14:cfRule>
          <xm:sqref>E15</xm:sqref>
        </x14:conditionalFormatting>
        <x14:conditionalFormatting xmlns:xm="http://schemas.microsoft.com/office/excel/2006/main">
          <x14:cfRule type="expression" priority="877" stopIfTrue="1" id="{9C03748D-A0A6-4959-AACB-3F5E61DFFDCE}">
            <xm:f>Report_DCF!$B$4="M USD"</xm:f>
            <x14:dxf>
              <numFmt numFmtId="189" formatCode="#,##0,,_);\(#,##0,,\);&quot; - &quot;;@_)"/>
            </x14:dxf>
          </x14:cfRule>
          <xm:sqref>F15</xm:sqref>
        </x14:conditionalFormatting>
        <x14:conditionalFormatting xmlns:xm="http://schemas.microsoft.com/office/excel/2006/main">
          <x14:cfRule type="expression" priority="876" stopIfTrue="1" id="{4604E69B-9B47-4E42-8E92-2779997C6E71}">
            <xm:f>Report_DCF!$B$4="M USD"</xm:f>
            <x14:dxf>
              <numFmt numFmtId="189" formatCode="#,##0,,_);\(#,##0,,\);&quot; - &quot;;@_)"/>
            </x14:dxf>
          </x14:cfRule>
          <xm:sqref>G15</xm:sqref>
        </x14:conditionalFormatting>
        <x14:conditionalFormatting xmlns:xm="http://schemas.microsoft.com/office/excel/2006/main">
          <x14:cfRule type="expression" priority="875" stopIfTrue="1" id="{AAFA6E97-94EB-422C-AF07-1C18BA7C1A8A}">
            <xm:f>Report_DCF!$B$4="M USD"</xm:f>
            <x14:dxf>
              <numFmt numFmtId="189" formatCode="#,##0,,_);\(#,##0,,\);&quot; - &quot;;@_)"/>
            </x14:dxf>
          </x14:cfRule>
          <xm:sqref>H15</xm:sqref>
        </x14:conditionalFormatting>
        <x14:conditionalFormatting xmlns:xm="http://schemas.microsoft.com/office/excel/2006/main">
          <x14:cfRule type="expression" priority="874" stopIfTrue="1" id="{640FDEB7-C8ED-4982-AE55-0D9B4AC52518}">
            <xm:f>Report_DCF!$B$4="M USD"</xm:f>
            <x14:dxf>
              <numFmt numFmtId="189" formatCode="#,##0,,_);\(#,##0,,\);&quot; - &quot;;@_)"/>
            </x14:dxf>
          </x14:cfRule>
          <xm:sqref>I15</xm:sqref>
        </x14:conditionalFormatting>
        <x14:conditionalFormatting xmlns:xm="http://schemas.microsoft.com/office/excel/2006/main">
          <x14:cfRule type="expression" priority="873" stopIfTrue="1" id="{0742DA0F-6008-4A23-9555-EF65EEF59FF1}">
            <xm:f>Report_DCF!$B$4="M USD"</xm:f>
            <x14:dxf>
              <numFmt numFmtId="189" formatCode="#,##0,,_);\(#,##0,,\);&quot; - &quot;;@_)"/>
            </x14:dxf>
          </x14:cfRule>
          <xm:sqref>J15</xm:sqref>
        </x14:conditionalFormatting>
        <x14:conditionalFormatting xmlns:xm="http://schemas.microsoft.com/office/excel/2006/main">
          <x14:cfRule type="expression" priority="872" stopIfTrue="1" id="{50CD25C1-00EC-4BAA-88C6-F05616E3A871}">
            <xm:f>Report_DCF!$B$4="M USD"</xm:f>
            <x14:dxf>
              <numFmt numFmtId="189" formatCode="#,##0,,_);\(#,##0,,\);&quot; - &quot;;@_)"/>
            </x14:dxf>
          </x14:cfRule>
          <xm:sqref>K15</xm:sqref>
        </x14:conditionalFormatting>
        <x14:conditionalFormatting xmlns:xm="http://schemas.microsoft.com/office/excel/2006/main">
          <x14:cfRule type="expression" priority="871" stopIfTrue="1" id="{488E0B6C-8646-4C6E-8665-8A5F6D5466D7}">
            <xm:f>Report_DCF!$B$4="M USD"</xm:f>
            <x14:dxf>
              <numFmt numFmtId="189" formatCode="#,##0,,_);\(#,##0,,\);&quot; - &quot;;@_)"/>
            </x14:dxf>
          </x14:cfRule>
          <xm:sqref>L15</xm:sqref>
        </x14:conditionalFormatting>
        <x14:conditionalFormatting xmlns:xm="http://schemas.microsoft.com/office/excel/2006/main">
          <x14:cfRule type="expression" priority="870" stopIfTrue="1" id="{2B8F1ACF-E92E-4AC2-9E00-4E5DE1917ECB}">
            <xm:f>Report_DCF!$B$4="M USD"</xm:f>
            <x14:dxf>
              <numFmt numFmtId="189" formatCode="#,##0,,_);\(#,##0,,\);&quot; - &quot;;@_)"/>
            </x14:dxf>
          </x14:cfRule>
          <xm:sqref>M15</xm:sqref>
        </x14:conditionalFormatting>
        <x14:conditionalFormatting xmlns:xm="http://schemas.microsoft.com/office/excel/2006/main">
          <x14:cfRule type="expression" priority="869" stopIfTrue="1" id="{3AFF9DDC-162A-4AA1-A70B-40D01A060ED2}">
            <xm:f>Report_DCF!$B$4="M USD"</xm:f>
            <x14:dxf>
              <numFmt numFmtId="189" formatCode="#,##0,,_);\(#,##0,,\);&quot; - &quot;;@_)"/>
            </x14:dxf>
          </x14:cfRule>
          <xm:sqref>F19</xm:sqref>
        </x14:conditionalFormatting>
        <x14:conditionalFormatting xmlns:xm="http://schemas.microsoft.com/office/excel/2006/main">
          <x14:cfRule type="expression" priority="868" stopIfTrue="1" id="{0FD8F436-5F64-4C1C-8883-6E142E949087}">
            <xm:f>Report_DCF!$B$4="M USD"</xm:f>
            <x14:dxf>
              <numFmt numFmtId="189" formatCode="#,##0,,_);\(#,##0,,\);&quot; - &quot;;@_)"/>
            </x14:dxf>
          </x14:cfRule>
          <xm:sqref>G19</xm:sqref>
        </x14:conditionalFormatting>
        <x14:conditionalFormatting xmlns:xm="http://schemas.microsoft.com/office/excel/2006/main">
          <x14:cfRule type="expression" priority="867" stopIfTrue="1" id="{7C60238C-79CD-484D-B4F7-679E0D5A6FA3}">
            <xm:f>Report_DCF!$B$4="M USD"</xm:f>
            <x14:dxf>
              <numFmt numFmtId="189" formatCode="#,##0,,_);\(#,##0,,\);&quot; - &quot;;@_)"/>
            </x14:dxf>
          </x14:cfRule>
          <xm:sqref>H19</xm:sqref>
        </x14:conditionalFormatting>
        <x14:conditionalFormatting xmlns:xm="http://schemas.microsoft.com/office/excel/2006/main">
          <x14:cfRule type="expression" priority="866" stopIfTrue="1" id="{20B04FCC-CA84-4053-806D-99F1DFD5E3AC}">
            <xm:f>Report_DCF!$B$4="M USD"</xm:f>
            <x14:dxf>
              <numFmt numFmtId="189" formatCode="#,##0,,_);\(#,##0,,\);&quot; - &quot;;@_)"/>
            </x14:dxf>
          </x14:cfRule>
          <xm:sqref>I19</xm:sqref>
        </x14:conditionalFormatting>
        <x14:conditionalFormatting xmlns:xm="http://schemas.microsoft.com/office/excel/2006/main">
          <x14:cfRule type="expression" priority="865" stopIfTrue="1" id="{1AFD7541-0448-4DA0-B0AF-7B3492697B4D}">
            <xm:f>Report_DCF!$B$4="M USD"</xm:f>
            <x14:dxf>
              <numFmt numFmtId="189" formatCode="#,##0,,_);\(#,##0,,\);&quot; - &quot;;@_)"/>
            </x14:dxf>
          </x14:cfRule>
          <xm:sqref>J19</xm:sqref>
        </x14:conditionalFormatting>
        <x14:conditionalFormatting xmlns:xm="http://schemas.microsoft.com/office/excel/2006/main">
          <x14:cfRule type="expression" priority="864" stopIfTrue="1" id="{D5465837-E8EA-40E3-983A-0189533E6FCC}">
            <xm:f>Report_DCF!$B$4="M USD"</xm:f>
            <x14:dxf>
              <numFmt numFmtId="189" formatCode="#,##0,,_);\(#,##0,,\);&quot; - &quot;;@_)"/>
            </x14:dxf>
          </x14:cfRule>
          <xm:sqref>K19</xm:sqref>
        </x14:conditionalFormatting>
        <x14:conditionalFormatting xmlns:xm="http://schemas.microsoft.com/office/excel/2006/main">
          <x14:cfRule type="expression" priority="863" stopIfTrue="1" id="{B3970D79-8CD0-483B-998E-BE0086C94483}">
            <xm:f>Report_DCF!$B$4="M USD"</xm:f>
            <x14:dxf>
              <numFmt numFmtId="189" formatCode="#,##0,,_);\(#,##0,,\);&quot; - &quot;;@_)"/>
            </x14:dxf>
          </x14:cfRule>
          <xm:sqref>L19</xm:sqref>
        </x14:conditionalFormatting>
        <x14:conditionalFormatting xmlns:xm="http://schemas.microsoft.com/office/excel/2006/main">
          <x14:cfRule type="expression" priority="862" stopIfTrue="1" id="{AE168486-F99D-4814-8139-B331354CF7E2}">
            <xm:f>Report_DCF!$B$4="M USD"</xm:f>
            <x14:dxf>
              <numFmt numFmtId="189" formatCode="#,##0,,_);\(#,##0,,\);&quot; - &quot;;@_)"/>
            </x14:dxf>
          </x14:cfRule>
          <xm:sqref>M19</xm:sqref>
        </x14:conditionalFormatting>
        <x14:conditionalFormatting xmlns:xm="http://schemas.microsoft.com/office/excel/2006/main">
          <x14:cfRule type="expression" priority="861" stopIfTrue="1" id="{9FD0B3C2-0FFB-4FC8-A40B-AAB31124FE62}">
            <xm:f>Report_DCF!$B$4="M USD"</xm:f>
            <x14:dxf>
              <numFmt numFmtId="189" formatCode="#,##0,,_);\(#,##0,,\);&quot; - &quot;;@_)"/>
            </x14:dxf>
          </x14:cfRule>
          <xm:sqref>N19</xm:sqref>
        </x14:conditionalFormatting>
        <x14:conditionalFormatting xmlns:xm="http://schemas.microsoft.com/office/excel/2006/main">
          <x14:cfRule type="expression" priority="860" stopIfTrue="1" id="{C14BC216-D805-45BF-9183-DBAAA20272CD}">
            <xm:f>Report_DCF!$B$4="M USD"</xm:f>
            <x14:dxf>
              <numFmt numFmtId="189" formatCode="#,##0,,_);\(#,##0,,\);&quot; - &quot;;@_)"/>
            </x14:dxf>
          </x14:cfRule>
          <xm:sqref>O19</xm:sqref>
        </x14:conditionalFormatting>
        <x14:conditionalFormatting xmlns:xm="http://schemas.microsoft.com/office/excel/2006/main">
          <x14:cfRule type="expression" priority="859" stopIfTrue="1" id="{A6BE98E2-A79D-499A-8F2B-8152D0DA5F05}">
            <xm:f>Report_DCF!$B$4="M USD"</xm:f>
            <x14:dxf>
              <numFmt numFmtId="189" formatCode="#,##0,,_);\(#,##0,,\);&quot; - &quot;;@_)"/>
            </x14:dxf>
          </x14:cfRule>
          <xm:sqref>F20</xm:sqref>
        </x14:conditionalFormatting>
        <x14:conditionalFormatting xmlns:xm="http://schemas.microsoft.com/office/excel/2006/main">
          <x14:cfRule type="expression" priority="858" stopIfTrue="1" id="{EF4CCD77-B0E9-4AE1-BB39-58F860BA0AA7}">
            <xm:f>Report_DCF!$B$4="M USD"</xm:f>
            <x14:dxf>
              <numFmt numFmtId="189" formatCode="#,##0,,_);\(#,##0,,\);&quot; - &quot;;@_)"/>
            </x14:dxf>
          </x14:cfRule>
          <xm:sqref>G20</xm:sqref>
        </x14:conditionalFormatting>
        <x14:conditionalFormatting xmlns:xm="http://schemas.microsoft.com/office/excel/2006/main">
          <x14:cfRule type="expression" priority="857" stopIfTrue="1" id="{2A13B1BE-2B40-4886-BF79-BFAF74DC602E}">
            <xm:f>Report_DCF!$B$4="M USD"</xm:f>
            <x14:dxf>
              <numFmt numFmtId="189" formatCode="#,##0,,_);\(#,##0,,\);&quot; - &quot;;@_)"/>
            </x14:dxf>
          </x14:cfRule>
          <xm:sqref>H20</xm:sqref>
        </x14:conditionalFormatting>
        <x14:conditionalFormatting xmlns:xm="http://schemas.microsoft.com/office/excel/2006/main">
          <x14:cfRule type="expression" priority="856" stopIfTrue="1" id="{6D5DA526-1BA7-47E9-987F-1D40EC0BAD15}">
            <xm:f>Report_DCF!$B$4="M USD"</xm:f>
            <x14:dxf>
              <numFmt numFmtId="189" formatCode="#,##0,,_);\(#,##0,,\);&quot; - &quot;;@_)"/>
            </x14:dxf>
          </x14:cfRule>
          <xm:sqref>I20</xm:sqref>
        </x14:conditionalFormatting>
        <x14:conditionalFormatting xmlns:xm="http://schemas.microsoft.com/office/excel/2006/main">
          <x14:cfRule type="expression" priority="855" stopIfTrue="1" id="{354460C8-1724-4D99-8812-33301B0E4260}">
            <xm:f>Report_DCF!$B$4="M USD"</xm:f>
            <x14:dxf>
              <numFmt numFmtId="189" formatCode="#,##0,,_);\(#,##0,,\);&quot; - &quot;;@_)"/>
            </x14:dxf>
          </x14:cfRule>
          <xm:sqref>J20</xm:sqref>
        </x14:conditionalFormatting>
        <x14:conditionalFormatting xmlns:xm="http://schemas.microsoft.com/office/excel/2006/main">
          <x14:cfRule type="expression" priority="854" stopIfTrue="1" id="{CDDAD59A-37B2-46DC-B453-FFF9CD1518E6}">
            <xm:f>Report_DCF!$B$4="M USD"</xm:f>
            <x14:dxf>
              <numFmt numFmtId="189" formatCode="#,##0,,_);\(#,##0,,\);&quot; - &quot;;@_)"/>
            </x14:dxf>
          </x14:cfRule>
          <xm:sqref>K20</xm:sqref>
        </x14:conditionalFormatting>
        <x14:conditionalFormatting xmlns:xm="http://schemas.microsoft.com/office/excel/2006/main">
          <x14:cfRule type="expression" priority="853" stopIfTrue="1" id="{2226C2A5-4779-47D1-B404-B39F7D130203}">
            <xm:f>Report_DCF!$B$4="M USD"</xm:f>
            <x14:dxf>
              <numFmt numFmtId="189" formatCode="#,##0,,_);\(#,##0,,\);&quot; - &quot;;@_)"/>
            </x14:dxf>
          </x14:cfRule>
          <xm:sqref>L20</xm:sqref>
        </x14:conditionalFormatting>
        <x14:conditionalFormatting xmlns:xm="http://schemas.microsoft.com/office/excel/2006/main">
          <x14:cfRule type="expression" priority="852" stopIfTrue="1" id="{1FE910E7-C812-461E-8B9E-2136BCB8FED6}">
            <xm:f>Report_DCF!$B$4="M USD"</xm:f>
            <x14:dxf>
              <numFmt numFmtId="189" formatCode="#,##0,,_);\(#,##0,,\);&quot; - &quot;;@_)"/>
            </x14:dxf>
          </x14:cfRule>
          <xm:sqref>M20</xm:sqref>
        </x14:conditionalFormatting>
        <x14:conditionalFormatting xmlns:xm="http://schemas.microsoft.com/office/excel/2006/main">
          <x14:cfRule type="expression" priority="851" stopIfTrue="1" id="{A84D1BA5-B8D4-447F-9BDF-11EBA9E014F3}">
            <xm:f>Report_DCF!$B$4="M USD"</xm:f>
            <x14:dxf>
              <numFmt numFmtId="189" formatCode="#,##0,,_);\(#,##0,,\);&quot; - &quot;;@_)"/>
            </x14:dxf>
          </x14:cfRule>
          <xm:sqref>N20</xm:sqref>
        </x14:conditionalFormatting>
        <x14:conditionalFormatting xmlns:xm="http://schemas.microsoft.com/office/excel/2006/main">
          <x14:cfRule type="expression" priority="850" stopIfTrue="1" id="{C7FF1409-0E04-4F8B-9335-F0C16FCDC09D}">
            <xm:f>Report_DCF!$B$4="M USD"</xm:f>
            <x14:dxf>
              <numFmt numFmtId="189" formatCode="#,##0,,_);\(#,##0,,\);&quot; - &quot;;@_)"/>
            </x14:dxf>
          </x14:cfRule>
          <xm:sqref>O20</xm:sqref>
        </x14:conditionalFormatting>
        <x14:conditionalFormatting xmlns:xm="http://schemas.microsoft.com/office/excel/2006/main">
          <x14:cfRule type="expression" priority="849" stopIfTrue="1" id="{C855222B-1EC3-449B-8B27-74371972D8DC}">
            <xm:f>Report_DCF!$B$4="M USD"</xm:f>
            <x14:dxf>
              <numFmt numFmtId="189" formatCode="#,##0,,_);\(#,##0,,\);&quot; - &quot;;@_)"/>
            </x14:dxf>
          </x14:cfRule>
          <xm:sqref>F21</xm:sqref>
        </x14:conditionalFormatting>
        <x14:conditionalFormatting xmlns:xm="http://schemas.microsoft.com/office/excel/2006/main">
          <x14:cfRule type="expression" priority="848" stopIfTrue="1" id="{436A96D4-C8D8-4C53-8F07-01CB0AD64E39}">
            <xm:f>Report_DCF!$B$4="M USD"</xm:f>
            <x14:dxf>
              <numFmt numFmtId="189" formatCode="#,##0,,_);\(#,##0,,\);&quot; - &quot;;@_)"/>
            </x14:dxf>
          </x14:cfRule>
          <xm:sqref>G21</xm:sqref>
        </x14:conditionalFormatting>
        <x14:conditionalFormatting xmlns:xm="http://schemas.microsoft.com/office/excel/2006/main">
          <x14:cfRule type="expression" priority="847" stopIfTrue="1" id="{86C7A500-FE0A-4ADE-A09D-1B6F14BF3025}">
            <xm:f>Report_DCF!$B$4="M USD"</xm:f>
            <x14:dxf>
              <numFmt numFmtId="189" formatCode="#,##0,,_);\(#,##0,,\);&quot; - &quot;;@_)"/>
            </x14:dxf>
          </x14:cfRule>
          <xm:sqref>H21</xm:sqref>
        </x14:conditionalFormatting>
        <x14:conditionalFormatting xmlns:xm="http://schemas.microsoft.com/office/excel/2006/main">
          <x14:cfRule type="expression" priority="846" stopIfTrue="1" id="{2637B257-BF8B-4C82-847E-9AB9AE958584}">
            <xm:f>Report_DCF!$B$4="M USD"</xm:f>
            <x14:dxf>
              <numFmt numFmtId="189" formatCode="#,##0,,_);\(#,##0,,\);&quot; - &quot;;@_)"/>
            </x14:dxf>
          </x14:cfRule>
          <xm:sqref>I21</xm:sqref>
        </x14:conditionalFormatting>
        <x14:conditionalFormatting xmlns:xm="http://schemas.microsoft.com/office/excel/2006/main">
          <x14:cfRule type="expression" priority="845" stopIfTrue="1" id="{C3062000-6BC7-4D4D-AA10-51EADDDD2AFD}">
            <xm:f>Report_DCF!$B$4="M USD"</xm:f>
            <x14:dxf>
              <numFmt numFmtId="189" formatCode="#,##0,,_);\(#,##0,,\);&quot; - &quot;;@_)"/>
            </x14:dxf>
          </x14:cfRule>
          <xm:sqref>J21</xm:sqref>
        </x14:conditionalFormatting>
        <x14:conditionalFormatting xmlns:xm="http://schemas.microsoft.com/office/excel/2006/main">
          <x14:cfRule type="expression" priority="844" stopIfTrue="1" id="{BFDE2624-EBD7-4380-919E-6463C0D99D32}">
            <xm:f>Report_DCF!$B$4="M USD"</xm:f>
            <x14:dxf>
              <numFmt numFmtId="189" formatCode="#,##0,,_);\(#,##0,,\);&quot; - &quot;;@_)"/>
            </x14:dxf>
          </x14:cfRule>
          <xm:sqref>K21</xm:sqref>
        </x14:conditionalFormatting>
        <x14:conditionalFormatting xmlns:xm="http://schemas.microsoft.com/office/excel/2006/main">
          <x14:cfRule type="expression" priority="843" stopIfTrue="1" id="{7B91C297-C2B4-49A6-9B4F-B4D81CB3D51E}">
            <xm:f>Report_DCF!$B$4="M USD"</xm:f>
            <x14:dxf>
              <numFmt numFmtId="189" formatCode="#,##0,,_);\(#,##0,,\);&quot; - &quot;;@_)"/>
            </x14:dxf>
          </x14:cfRule>
          <xm:sqref>L21</xm:sqref>
        </x14:conditionalFormatting>
        <x14:conditionalFormatting xmlns:xm="http://schemas.microsoft.com/office/excel/2006/main">
          <x14:cfRule type="expression" priority="842" stopIfTrue="1" id="{B5F30099-4796-4C2D-8DDB-9AC644B6F55E}">
            <xm:f>Report_DCF!$B$4="M USD"</xm:f>
            <x14:dxf>
              <numFmt numFmtId="189" formatCode="#,##0,,_);\(#,##0,,\);&quot; - &quot;;@_)"/>
            </x14:dxf>
          </x14:cfRule>
          <xm:sqref>M21</xm:sqref>
        </x14:conditionalFormatting>
        <x14:conditionalFormatting xmlns:xm="http://schemas.microsoft.com/office/excel/2006/main">
          <x14:cfRule type="expression" priority="841" stopIfTrue="1" id="{2C545542-EEC3-4CD8-8B77-68B90F4ECB99}">
            <xm:f>Report_DCF!$B$4="M USD"</xm:f>
            <x14:dxf>
              <numFmt numFmtId="189" formatCode="#,##0,,_);\(#,##0,,\);&quot; - &quot;;@_)"/>
            </x14:dxf>
          </x14:cfRule>
          <xm:sqref>N21</xm:sqref>
        </x14:conditionalFormatting>
        <x14:conditionalFormatting xmlns:xm="http://schemas.microsoft.com/office/excel/2006/main">
          <x14:cfRule type="expression" priority="840" stopIfTrue="1" id="{A31AD916-2DCF-48D1-A7E6-06F7EA6B3F2F}">
            <xm:f>Report_DCF!$B$4="M USD"</xm:f>
            <x14:dxf>
              <numFmt numFmtId="189" formatCode="#,##0,,_);\(#,##0,,\);&quot; - &quot;;@_)"/>
            </x14:dxf>
          </x14:cfRule>
          <xm:sqref>O21</xm:sqref>
        </x14:conditionalFormatting>
        <x14:conditionalFormatting xmlns:xm="http://schemas.microsoft.com/office/excel/2006/main">
          <x14:cfRule type="expression" priority="839" stopIfTrue="1" id="{1268C24F-E9C1-40B5-BF2D-5E8D7B4EE85D}">
            <xm:f>Report_DCF!$B$4="M USD"</xm:f>
            <x14:dxf>
              <numFmt numFmtId="189" formatCode="#,##0,,_);\(#,##0,,\);&quot; - &quot;;@_)"/>
            </x14:dxf>
          </x14:cfRule>
          <xm:sqref>F22</xm:sqref>
        </x14:conditionalFormatting>
        <x14:conditionalFormatting xmlns:xm="http://schemas.microsoft.com/office/excel/2006/main">
          <x14:cfRule type="expression" priority="838" stopIfTrue="1" id="{085F56E1-B68D-404E-BBDE-00A5EB9CE697}">
            <xm:f>Report_DCF!$B$4="M USD"</xm:f>
            <x14:dxf>
              <numFmt numFmtId="189" formatCode="#,##0,,_);\(#,##0,,\);&quot; - &quot;;@_)"/>
            </x14:dxf>
          </x14:cfRule>
          <xm:sqref>G22</xm:sqref>
        </x14:conditionalFormatting>
        <x14:conditionalFormatting xmlns:xm="http://schemas.microsoft.com/office/excel/2006/main">
          <x14:cfRule type="expression" priority="837" stopIfTrue="1" id="{C2A90FF1-AD27-4E08-837C-9E279D059274}">
            <xm:f>Report_DCF!$B$4="M USD"</xm:f>
            <x14:dxf>
              <numFmt numFmtId="189" formatCode="#,##0,,_);\(#,##0,,\);&quot; - &quot;;@_)"/>
            </x14:dxf>
          </x14:cfRule>
          <xm:sqref>H22</xm:sqref>
        </x14:conditionalFormatting>
        <x14:conditionalFormatting xmlns:xm="http://schemas.microsoft.com/office/excel/2006/main">
          <x14:cfRule type="expression" priority="836" stopIfTrue="1" id="{84ECB19A-223F-4954-B21C-3E15DAFE5A8C}">
            <xm:f>Report_DCF!$B$4="M USD"</xm:f>
            <x14:dxf>
              <numFmt numFmtId="189" formatCode="#,##0,,_);\(#,##0,,\);&quot; - &quot;;@_)"/>
            </x14:dxf>
          </x14:cfRule>
          <xm:sqref>I22</xm:sqref>
        </x14:conditionalFormatting>
        <x14:conditionalFormatting xmlns:xm="http://schemas.microsoft.com/office/excel/2006/main">
          <x14:cfRule type="expression" priority="835" stopIfTrue="1" id="{300443BA-C156-4E8A-98D1-E3F30658D670}">
            <xm:f>Report_DCF!$B$4="M USD"</xm:f>
            <x14:dxf>
              <numFmt numFmtId="189" formatCode="#,##0,,_);\(#,##0,,\);&quot; - &quot;;@_)"/>
            </x14:dxf>
          </x14:cfRule>
          <xm:sqref>J22</xm:sqref>
        </x14:conditionalFormatting>
        <x14:conditionalFormatting xmlns:xm="http://schemas.microsoft.com/office/excel/2006/main">
          <x14:cfRule type="expression" priority="834" stopIfTrue="1" id="{CC4800C3-E245-4B29-B612-ED2E71AF7E6F}">
            <xm:f>Report_DCF!$B$4="M USD"</xm:f>
            <x14:dxf>
              <numFmt numFmtId="189" formatCode="#,##0,,_);\(#,##0,,\);&quot; - &quot;;@_)"/>
            </x14:dxf>
          </x14:cfRule>
          <xm:sqref>K22</xm:sqref>
        </x14:conditionalFormatting>
        <x14:conditionalFormatting xmlns:xm="http://schemas.microsoft.com/office/excel/2006/main">
          <x14:cfRule type="expression" priority="833" stopIfTrue="1" id="{AFAB706D-7683-45B9-B443-2C2D85CBFDF3}">
            <xm:f>Report_DCF!$B$4="M USD"</xm:f>
            <x14:dxf>
              <numFmt numFmtId="189" formatCode="#,##0,,_);\(#,##0,,\);&quot; - &quot;;@_)"/>
            </x14:dxf>
          </x14:cfRule>
          <xm:sqref>L22</xm:sqref>
        </x14:conditionalFormatting>
        <x14:conditionalFormatting xmlns:xm="http://schemas.microsoft.com/office/excel/2006/main">
          <x14:cfRule type="expression" priority="832" stopIfTrue="1" id="{EA48DBFF-F69A-43A5-96E1-37AA39A699F3}">
            <xm:f>Report_DCF!$B$4="M USD"</xm:f>
            <x14:dxf>
              <numFmt numFmtId="189" formatCode="#,##0,,_);\(#,##0,,\);&quot; - &quot;;@_)"/>
            </x14:dxf>
          </x14:cfRule>
          <xm:sqref>M22</xm:sqref>
        </x14:conditionalFormatting>
        <x14:conditionalFormatting xmlns:xm="http://schemas.microsoft.com/office/excel/2006/main">
          <x14:cfRule type="expression" priority="831" stopIfTrue="1" id="{A99BF178-8AB2-4FF2-9D14-7FA8E8EC4CB1}">
            <xm:f>Report_DCF!$B$4="M USD"</xm:f>
            <x14:dxf>
              <numFmt numFmtId="189" formatCode="#,##0,,_);\(#,##0,,\);&quot; - &quot;;@_)"/>
            </x14:dxf>
          </x14:cfRule>
          <xm:sqref>N22</xm:sqref>
        </x14:conditionalFormatting>
        <x14:conditionalFormatting xmlns:xm="http://schemas.microsoft.com/office/excel/2006/main">
          <x14:cfRule type="expression" priority="830" stopIfTrue="1" id="{E11243B1-6AE1-4AEB-BAB3-FEC770E83C90}">
            <xm:f>Report_DCF!$B$4="M USD"</xm:f>
            <x14:dxf>
              <numFmt numFmtId="189" formatCode="#,##0,,_);\(#,##0,,\);&quot; - &quot;;@_)"/>
            </x14:dxf>
          </x14:cfRule>
          <xm:sqref>O22</xm:sqref>
        </x14:conditionalFormatting>
        <x14:conditionalFormatting xmlns:xm="http://schemas.microsoft.com/office/excel/2006/main">
          <x14:cfRule type="expression" priority="829" stopIfTrue="1" id="{6C67380C-3044-4A32-BA82-83891A3A2044}">
            <xm:f>Report_DCF!$B$4="M USD"</xm:f>
            <x14:dxf>
              <numFmt numFmtId="189" formatCode="#,##0,,_);\(#,##0,,\);&quot; - &quot;;@_)"/>
            </x14:dxf>
          </x14:cfRule>
          <xm:sqref>F23</xm:sqref>
        </x14:conditionalFormatting>
        <x14:conditionalFormatting xmlns:xm="http://schemas.microsoft.com/office/excel/2006/main">
          <x14:cfRule type="expression" priority="828" stopIfTrue="1" id="{F0278442-FFC2-474D-9B53-26659889FC92}">
            <xm:f>Report_DCF!$B$4="M USD"</xm:f>
            <x14:dxf>
              <numFmt numFmtId="189" formatCode="#,##0,,_);\(#,##0,,\);&quot; - &quot;;@_)"/>
            </x14:dxf>
          </x14:cfRule>
          <xm:sqref>G23</xm:sqref>
        </x14:conditionalFormatting>
        <x14:conditionalFormatting xmlns:xm="http://schemas.microsoft.com/office/excel/2006/main">
          <x14:cfRule type="expression" priority="827" stopIfTrue="1" id="{27328164-A069-42FF-B741-5BD76740EAB3}">
            <xm:f>Report_DCF!$B$4="M USD"</xm:f>
            <x14:dxf>
              <numFmt numFmtId="189" formatCode="#,##0,,_);\(#,##0,,\);&quot; - &quot;;@_)"/>
            </x14:dxf>
          </x14:cfRule>
          <xm:sqref>H23</xm:sqref>
        </x14:conditionalFormatting>
        <x14:conditionalFormatting xmlns:xm="http://schemas.microsoft.com/office/excel/2006/main">
          <x14:cfRule type="expression" priority="826" stopIfTrue="1" id="{AD7D8ACB-1E6F-4004-8F69-B5C5605FEA6C}">
            <xm:f>Report_DCF!$B$4="M USD"</xm:f>
            <x14:dxf>
              <numFmt numFmtId="189" formatCode="#,##0,,_);\(#,##0,,\);&quot; - &quot;;@_)"/>
            </x14:dxf>
          </x14:cfRule>
          <xm:sqref>I23</xm:sqref>
        </x14:conditionalFormatting>
        <x14:conditionalFormatting xmlns:xm="http://schemas.microsoft.com/office/excel/2006/main">
          <x14:cfRule type="expression" priority="825" stopIfTrue="1" id="{6058F4F4-5A08-49EC-B781-A254495DC19C}">
            <xm:f>Report_DCF!$B$4="M USD"</xm:f>
            <x14:dxf>
              <numFmt numFmtId="189" formatCode="#,##0,,_);\(#,##0,,\);&quot; - &quot;;@_)"/>
            </x14:dxf>
          </x14:cfRule>
          <xm:sqref>J23</xm:sqref>
        </x14:conditionalFormatting>
        <x14:conditionalFormatting xmlns:xm="http://schemas.microsoft.com/office/excel/2006/main">
          <x14:cfRule type="expression" priority="824" stopIfTrue="1" id="{EEA70A75-E429-40E3-A58A-B9F91D36CF98}">
            <xm:f>Report_DCF!$B$4="M USD"</xm:f>
            <x14:dxf>
              <numFmt numFmtId="189" formatCode="#,##0,,_);\(#,##0,,\);&quot; - &quot;;@_)"/>
            </x14:dxf>
          </x14:cfRule>
          <xm:sqref>K23</xm:sqref>
        </x14:conditionalFormatting>
        <x14:conditionalFormatting xmlns:xm="http://schemas.microsoft.com/office/excel/2006/main">
          <x14:cfRule type="expression" priority="823" stopIfTrue="1" id="{CF8E6339-E00D-4EE9-9954-D84861CDF3DD}">
            <xm:f>Report_DCF!$B$4="M USD"</xm:f>
            <x14:dxf>
              <numFmt numFmtId="189" formatCode="#,##0,,_);\(#,##0,,\);&quot; - &quot;;@_)"/>
            </x14:dxf>
          </x14:cfRule>
          <xm:sqref>L23</xm:sqref>
        </x14:conditionalFormatting>
        <x14:conditionalFormatting xmlns:xm="http://schemas.microsoft.com/office/excel/2006/main">
          <x14:cfRule type="expression" priority="822" stopIfTrue="1" id="{C27993C4-A9F2-4664-A112-E7DDC03D67B1}">
            <xm:f>Report_DCF!$B$4="M USD"</xm:f>
            <x14:dxf>
              <numFmt numFmtId="189" formatCode="#,##0,,_);\(#,##0,,\);&quot; - &quot;;@_)"/>
            </x14:dxf>
          </x14:cfRule>
          <xm:sqref>M23</xm:sqref>
        </x14:conditionalFormatting>
        <x14:conditionalFormatting xmlns:xm="http://schemas.microsoft.com/office/excel/2006/main">
          <x14:cfRule type="expression" priority="821" stopIfTrue="1" id="{671D538A-93FB-4D4E-B2C0-EA745A963D87}">
            <xm:f>Report_DCF!$B$4="M USD"</xm:f>
            <x14:dxf>
              <numFmt numFmtId="189" formatCode="#,##0,,_);\(#,##0,,\);&quot; - &quot;;@_)"/>
            </x14:dxf>
          </x14:cfRule>
          <xm:sqref>N23</xm:sqref>
        </x14:conditionalFormatting>
        <x14:conditionalFormatting xmlns:xm="http://schemas.microsoft.com/office/excel/2006/main">
          <x14:cfRule type="expression" priority="820" stopIfTrue="1" id="{3FA68417-830C-47D5-A170-A11EB3929571}">
            <xm:f>Report_DCF!$B$4="M USD"</xm:f>
            <x14:dxf>
              <numFmt numFmtId="189" formatCode="#,##0,,_);\(#,##0,,\);&quot; - &quot;;@_)"/>
            </x14:dxf>
          </x14:cfRule>
          <xm:sqref>O23</xm:sqref>
        </x14:conditionalFormatting>
        <x14:conditionalFormatting xmlns:xm="http://schemas.microsoft.com/office/excel/2006/main">
          <x14:cfRule type="expression" priority="819" stopIfTrue="1" id="{1E65FE70-5092-435F-99DB-992F2EBA583F}">
            <xm:f>Report_DCF!$B$4="M USD"</xm:f>
            <x14:dxf>
              <numFmt numFmtId="189" formatCode="#,##0,,_);\(#,##0,,\);&quot; - &quot;;@_)"/>
            </x14:dxf>
          </x14:cfRule>
          <xm:sqref>F24</xm:sqref>
        </x14:conditionalFormatting>
        <x14:conditionalFormatting xmlns:xm="http://schemas.microsoft.com/office/excel/2006/main">
          <x14:cfRule type="expression" priority="818" stopIfTrue="1" id="{9E9C3DA4-44EE-4E97-85D4-4048E1B17D26}">
            <xm:f>Report_DCF!$B$4="M USD"</xm:f>
            <x14:dxf>
              <numFmt numFmtId="189" formatCode="#,##0,,_);\(#,##0,,\);&quot; - &quot;;@_)"/>
            </x14:dxf>
          </x14:cfRule>
          <xm:sqref>G24</xm:sqref>
        </x14:conditionalFormatting>
        <x14:conditionalFormatting xmlns:xm="http://schemas.microsoft.com/office/excel/2006/main">
          <x14:cfRule type="expression" priority="817" stopIfTrue="1" id="{3356C791-4573-404F-A44B-83A2EF16B90E}">
            <xm:f>Report_DCF!$B$4="M USD"</xm:f>
            <x14:dxf>
              <numFmt numFmtId="189" formatCode="#,##0,,_);\(#,##0,,\);&quot; - &quot;;@_)"/>
            </x14:dxf>
          </x14:cfRule>
          <xm:sqref>H24</xm:sqref>
        </x14:conditionalFormatting>
        <x14:conditionalFormatting xmlns:xm="http://schemas.microsoft.com/office/excel/2006/main">
          <x14:cfRule type="expression" priority="816" stopIfTrue="1" id="{D3BC20ED-8DAC-4176-8999-0761511F84AE}">
            <xm:f>Report_DCF!$B$4="M USD"</xm:f>
            <x14:dxf>
              <numFmt numFmtId="189" formatCode="#,##0,,_);\(#,##0,,\);&quot; - &quot;;@_)"/>
            </x14:dxf>
          </x14:cfRule>
          <xm:sqref>I24</xm:sqref>
        </x14:conditionalFormatting>
        <x14:conditionalFormatting xmlns:xm="http://schemas.microsoft.com/office/excel/2006/main">
          <x14:cfRule type="expression" priority="815" stopIfTrue="1" id="{664D354D-6D46-4B81-9B02-A686D90F6AA6}">
            <xm:f>Report_DCF!$B$4="M USD"</xm:f>
            <x14:dxf>
              <numFmt numFmtId="189" formatCode="#,##0,,_);\(#,##0,,\);&quot; - &quot;;@_)"/>
            </x14:dxf>
          </x14:cfRule>
          <xm:sqref>J24</xm:sqref>
        </x14:conditionalFormatting>
        <x14:conditionalFormatting xmlns:xm="http://schemas.microsoft.com/office/excel/2006/main">
          <x14:cfRule type="expression" priority="814" stopIfTrue="1" id="{EAD7EC49-02C1-48B9-8E82-CF96889958C0}">
            <xm:f>Report_DCF!$B$4="M USD"</xm:f>
            <x14:dxf>
              <numFmt numFmtId="189" formatCode="#,##0,,_);\(#,##0,,\);&quot; - &quot;;@_)"/>
            </x14:dxf>
          </x14:cfRule>
          <xm:sqref>K24</xm:sqref>
        </x14:conditionalFormatting>
        <x14:conditionalFormatting xmlns:xm="http://schemas.microsoft.com/office/excel/2006/main">
          <x14:cfRule type="expression" priority="813" stopIfTrue="1" id="{EF69EEE2-3363-4EF9-8C18-29267A665B92}">
            <xm:f>Report_DCF!$B$4="M USD"</xm:f>
            <x14:dxf>
              <numFmt numFmtId="189" formatCode="#,##0,,_);\(#,##0,,\);&quot; - &quot;;@_)"/>
            </x14:dxf>
          </x14:cfRule>
          <xm:sqref>L24</xm:sqref>
        </x14:conditionalFormatting>
        <x14:conditionalFormatting xmlns:xm="http://schemas.microsoft.com/office/excel/2006/main">
          <x14:cfRule type="expression" priority="812" stopIfTrue="1" id="{D42C52D2-F44D-44BB-B894-8E14B7F33B0C}">
            <xm:f>Report_DCF!$B$4="M USD"</xm:f>
            <x14:dxf>
              <numFmt numFmtId="189" formatCode="#,##0,,_);\(#,##0,,\);&quot; - &quot;;@_)"/>
            </x14:dxf>
          </x14:cfRule>
          <xm:sqref>M24</xm:sqref>
        </x14:conditionalFormatting>
        <x14:conditionalFormatting xmlns:xm="http://schemas.microsoft.com/office/excel/2006/main">
          <x14:cfRule type="expression" priority="811" stopIfTrue="1" id="{C5B6C447-1E6A-4827-8F87-020A1B2E4D0D}">
            <xm:f>Report_DCF!$B$4="M USD"</xm:f>
            <x14:dxf>
              <numFmt numFmtId="189" formatCode="#,##0,,_);\(#,##0,,\);&quot; - &quot;;@_)"/>
            </x14:dxf>
          </x14:cfRule>
          <xm:sqref>N24</xm:sqref>
        </x14:conditionalFormatting>
        <x14:conditionalFormatting xmlns:xm="http://schemas.microsoft.com/office/excel/2006/main">
          <x14:cfRule type="expression" priority="810" stopIfTrue="1" id="{1A002013-9E00-423C-844D-0855686761CB}">
            <xm:f>Report_DCF!$B$4="M USD"</xm:f>
            <x14:dxf>
              <numFmt numFmtId="189" formatCode="#,##0,,_);\(#,##0,,\);&quot; - &quot;;@_)"/>
            </x14:dxf>
          </x14:cfRule>
          <xm:sqref>O24</xm:sqref>
        </x14:conditionalFormatting>
        <x14:conditionalFormatting xmlns:xm="http://schemas.microsoft.com/office/excel/2006/main">
          <x14:cfRule type="expression" priority="809" stopIfTrue="1" id="{2F1306CE-D6DE-4A81-BE9D-9E229F62C9D1}">
            <xm:f>Report_DCF!$B$4="M USD"</xm:f>
            <x14:dxf>
              <numFmt numFmtId="189" formatCode="#,##0,,_);\(#,##0,,\);&quot; - &quot;;@_)"/>
            </x14:dxf>
          </x14:cfRule>
          <xm:sqref>F25</xm:sqref>
        </x14:conditionalFormatting>
        <x14:conditionalFormatting xmlns:xm="http://schemas.microsoft.com/office/excel/2006/main">
          <x14:cfRule type="expression" priority="808" stopIfTrue="1" id="{F144D2E1-66B7-448E-A645-4ABDF0451194}">
            <xm:f>Report_DCF!$B$4="M USD"</xm:f>
            <x14:dxf>
              <numFmt numFmtId="189" formatCode="#,##0,,_);\(#,##0,,\);&quot; - &quot;;@_)"/>
            </x14:dxf>
          </x14:cfRule>
          <xm:sqref>G25</xm:sqref>
        </x14:conditionalFormatting>
        <x14:conditionalFormatting xmlns:xm="http://schemas.microsoft.com/office/excel/2006/main">
          <x14:cfRule type="expression" priority="807" stopIfTrue="1" id="{100A45A1-89BE-4C89-BB58-FAAC3CEAFFAE}">
            <xm:f>Report_DCF!$B$4="M USD"</xm:f>
            <x14:dxf>
              <numFmt numFmtId="189" formatCode="#,##0,,_);\(#,##0,,\);&quot; - &quot;;@_)"/>
            </x14:dxf>
          </x14:cfRule>
          <xm:sqref>H25</xm:sqref>
        </x14:conditionalFormatting>
        <x14:conditionalFormatting xmlns:xm="http://schemas.microsoft.com/office/excel/2006/main">
          <x14:cfRule type="expression" priority="806" stopIfTrue="1" id="{DC4B396D-D4D7-462A-8588-C22CC6B4E1C1}">
            <xm:f>Report_DCF!$B$4="M USD"</xm:f>
            <x14:dxf>
              <numFmt numFmtId="189" formatCode="#,##0,,_);\(#,##0,,\);&quot; - &quot;;@_)"/>
            </x14:dxf>
          </x14:cfRule>
          <xm:sqref>I25</xm:sqref>
        </x14:conditionalFormatting>
        <x14:conditionalFormatting xmlns:xm="http://schemas.microsoft.com/office/excel/2006/main">
          <x14:cfRule type="expression" priority="805" stopIfTrue="1" id="{FC7E6FB3-3224-4DE8-B676-6AED95EDD613}">
            <xm:f>Report_DCF!$B$4="M USD"</xm:f>
            <x14:dxf>
              <numFmt numFmtId="189" formatCode="#,##0,,_);\(#,##0,,\);&quot; - &quot;;@_)"/>
            </x14:dxf>
          </x14:cfRule>
          <xm:sqref>J25</xm:sqref>
        </x14:conditionalFormatting>
        <x14:conditionalFormatting xmlns:xm="http://schemas.microsoft.com/office/excel/2006/main">
          <x14:cfRule type="expression" priority="804" stopIfTrue="1" id="{4EA5CE10-E6F5-4670-BCE2-FB03D8FACC2A}">
            <xm:f>Report_DCF!$B$4="M USD"</xm:f>
            <x14:dxf>
              <numFmt numFmtId="189" formatCode="#,##0,,_);\(#,##0,,\);&quot; - &quot;;@_)"/>
            </x14:dxf>
          </x14:cfRule>
          <xm:sqref>K25</xm:sqref>
        </x14:conditionalFormatting>
        <x14:conditionalFormatting xmlns:xm="http://schemas.microsoft.com/office/excel/2006/main">
          <x14:cfRule type="expression" priority="803" stopIfTrue="1" id="{C73813AE-D8F0-4E41-A1CF-9BA933CB9D1F}">
            <xm:f>Report_DCF!$B$4="M USD"</xm:f>
            <x14:dxf>
              <numFmt numFmtId="189" formatCode="#,##0,,_);\(#,##0,,\);&quot; - &quot;;@_)"/>
            </x14:dxf>
          </x14:cfRule>
          <xm:sqref>L25</xm:sqref>
        </x14:conditionalFormatting>
        <x14:conditionalFormatting xmlns:xm="http://schemas.microsoft.com/office/excel/2006/main">
          <x14:cfRule type="expression" priority="802" stopIfTrue="1" id="{32428E92-4F07-4B21-9059-4460FBCE8FD5}">
            <xm:f>Report_DCF!$B$4="M USD"</xm:f>
            <x14:dxf>
              <numFmt numFmtId="189" formatCode="#,##0,,_);\(#,##0,,\);&quot; - &quot;;@_)"/>
            </x14:dxf>
          </x14:cfRule>
          <xm:sqref>M25</xm:sqref>
        </x14:conditionalFormatting>
        <x14:conditionalFormatting xmlns:xm="http://schemas.microsoft.com/office/excel/2006/main">
          <x14:cfRule type="expression" priority="801" stopIfTrue="1" id="{3ADFE46E-0733-4541-87E4-A16EE5DF3BA3}">
            <xm:f>Report_DCF!$B$4="M USD"</xm:f>
            <x14:dxf>
              <numFmt numFmtId="189" formatCode="#,##0,,_);\(#,##0,,\);&quot; - &quot;;@_)"/>
            </x14:dxf>
          </x14:cfRule>
          <xm:sqref>N25</xm:sqref>
        </x14:conditionalFormatting>
        <x14:conditionalFormatting xmlns:xm="http://schemas.microsoft.com/office/excel/2006/main">
          <x14:cfRule type="expression" priority="800" stopIfTrue="1" id="{00F4E991-4E87-4FEE-9174-416A83E6039B}">
            <xm:f>Report_DCF!$B$4="M USD"</xm:f>
            <x14:dxf>
              <numFmt numFmtId="189" formatCode="#,##0,,_);\(#,##0,,\);&quot; - &quot;;@_)"/>
            </x14:dxf>
          </x14:cfRule>
          <xm:sqref>O25</xm:sqref>
        </x14:conditionalFormatting>
        <x14:conditionalFormatting xmlns:xm="http://schemas.microsoft.com/office/excel/2006/main">
          <x14:cfRule type="expression" priority="799" stopIfTrue="1" id="{A919CB9C-5C36-4066-A58F-A6822B2C279E}">
            <xm:f>Report_DCF!$B$4="M USD"</xm:f>
            <x14:dxf>
              <numFmt numFmtId="189" formatCode="#,##0,,_);\(#,##0,,\);&quot; - &quot;;@_)"/>
            </x14:dxf>
          </x14:cfRule>
          <xm:sqref>F26</xm:sqref>
        </x14:conditionalFormatting>
        <x14:conditionalFormatting xmlns:xm="http://schemas.microsoft.com/office/excel/2006/main">
          <x14:cfRule type="expression" priority="798" stopIfTrue="1" id="{4138AB23-0B45-41A1-8FBB-E2AF1E98EE53}">
            <xm:f>Report_DCF!$B$4="M USD"</xm:f>
            <x14:dxf>
              <numFmt numFmtId="189" formatCode="#,##0,,_);\(#,##0,,\);&quot; - &quot;;@_)"/>
            </x14:dxf>
          </x14:cfRule>
          <xm:sqref>G26</xm:sqref>
        </x14:conditionalFormatting>
        <x14:conditionalFormatting xmlns:xm="http://schemas.microsoft.com/office/excel/2006/main">
          <x14:cfRule type="expression" priority="797" stopIfTrue="1" id="{90DE20DF-D6B5-45B3-B1A0-9189B9454D0B}">
            <xm:f>Report_DCF!$B$4="M USD"</xm:f>
            <x14:dxf>
              <numFmt numFmtId="189" formatCode="#,##0,,_);\(#,##0,,\);&quot; - &quot;;@_)"/>
            </x14:dxf>
          </x14:cfRule>
          <xm:sqref>H26</xm:sqref>
        </x14:conditionalFormatting>
        <x14:conditionalFormatting xmlns:xm="http://schemas.microsoft.com/office/excel/2006/main">
          <x14:cfRule type="expression" priority="796" stopIfTrue="1" id="{81E2821B-724E-407B-B2F9-5AD8E5FE7C7C}">
            <xm:f>Report_DCF!$B$4="M USD"</xm:f>
            <x14:dxf>
              <numFmt numFmtId="189" formatCode="#,##0,,_);\(#,##0,,\);&quot; - &quot;;@_)"/>
            </x14:dxf>
          </x14:cfRule>
          <xm:sqref>I26</xm:sqref>
        </x14:conditionalFormatting>
        <x14:conditionalFormatting xmlns:xm="http://schemas.microsoft.com/office/excel/2006/main">
          <x14:cfRule type="expression" priority="795" stopIfTrue="1" id="{A9DBF361-D83A-4973-8082-A0BA596066A2}">
            <xm:f>Report_DCF!$B$4="M USD"</xm:f>
            <x14:dxf>
              <numFmt numFmtId="189" formatCode="#,##0,,_);\(#,##0,,\);&quot; - &quot;;@_)"/>
            </x14:dxf>
          </x14:cfRule>
          <xm:sqref>J26</xm:sqref>
        </x14:conditionalFormatting>
        <x14:conditionalFormatting xmlns:xm="http://schemas.microsoft.com/office/excel/2006/main">
          <x14:cfRule type="expression" priority="794" stopIfTrue="1" id="{B734D6C8-5D96-426E-916F-1DCF0290604B}">
            <xm:f>Report_DCF!$B$4="M USD"</xm:f>
            <x14:dxf>
              <numFmt numFmtId="189" formatCode="#,##0,,_);\(#,##0,,\);&quot; - &quot;;@_)"/>
            </x14:dxf>
          </x14:cfRule>
          <xm:sqref>K26</xm:sqref>
        </x14:conditionalFormatting>
        <x14:conditionalFormatting xmlns:xm="http://schemas.microsoft.com/office/excel/2006/main">
          <x14:cfRule type="expression" priority="793" stopIfTrue="1" id="{FF28CEEF-6434-4359-B43C-FFBBE1A2C9AF}">
            <xm:f>Report_DCF!$B$4="M USD"</xm:f>
            <x14:dxf>
              <numFmt numFmtId="189" formatCode="#,##0,,_);\(#,##0,,\);&quot; - &quot;;@_)"/>
            </x14:dxf>
          </x14:cfRule>
          <xm:sqref>L26</xm:sqref>
        </x14:conditionalFormatting>
        <x14:conditionalFormatting xmlns:xm="http://schemas.microsoft.com/office/excel/2006/main">
          <x14:cfRule type="expression" priority="792" stopIfTrue="1" id="{79E07A12-FBF4-42B6-9A25-09AA0FEDECD7}">
            <xm:f>Report_DCF!$B$4="M USD"</xm:f>
            <x14:dxf>
              <numFmt numFmtId="189" formatCode="#,##0,,_);\(#,##0,,\);&quot; - &quot;;@_)"/>
            </x14:dxf>
          </x14:cfRule>
          <xm:sqref>M26</xm:sqref>
        </x14:conditionalFormatting>
        <x14:conditionalFormatting xmlns:xm="http://schemas.microsoft.com/office/excel/2006/main">
          <x14:cfRule type="expression" priority="791" stopIfTrue="1" id="{607C6245-D528-4760-9244-D7FC36E6914D}">
            <xm:f>Report_DCF!$B$4="M USD"</xm:f>
            <x14:dxf>
              <numFmt numFmtId="189" formatCode="#,##0,,_);\(#,##0,,\);&quot; - &quot;;@_)"/>
            </x14:dxf>
          </x14:cfRule>
          <xm:sqref>N26</xm:sqref>
        </x14:conditionalFormatting>
        <x14:conditionalFormatting xmlns:xm="http://schemas.microsoft.com/office/excel/2006/main">
          <x14:cfRule type="expression" priority="790" stopIfTrue="1" id="{256F7156-449C-472C-A436-C3F59004AF27}">
            <xm:f>Report_DCF!$B$4="M USD"</xm:f>
            <x14:dxf>
              <numFmt numFmtId="189" formatCode="#,##0,,_);\(#,##0,,\);&quot; - &quot;;@_)"/>
            </x14:dxf>
          </x14:cfRule>
          <xm:sqref>O26</xm:sqref>
        </x14:conditionalFormatting>
        <x14:conditionalFormatting xmlns:xm="http://schemas.microsoft.com/office/excel/2006/main">
          <x14:cfRule type="expression" priority="789" stopIfTrue="1" id="{1F562DD8-2ECC-4417-A83E-D7CB174B48F2}">
            <xm:f>Report_DCF!$B$4="M USD"</xm:f>
            <x14:dxf>
              <numFmt numFmtId="189" formatCode="#,##0,,_);\(#,##0,,\);&quot; - &quot;;@_)"/>
            </x14:dxf>
          </x14:cfRule>
          <xm:sqref>F27</xm:sqref>
        </x14:conditionalFormatting>
        <x14:conditionalFormatting xmlns:xm="http://schemas.microsoft.com/office/excel/2006/main">
          <x14:cfRule type="expression" priority="788" stopIfTrue="1" id="{6C4F11AA-6588-4714-9E5B-CB0756221964}">
            <xm:f>Report_DCF!$B$4="M USD"</xm:f>
            <x14:dxf>
              <numFmt numFmtId="189" formatCode="#,##0,,_);\(#,##0,,\);&quot; - &quot;;@_)"/>
            </x14:dxf>
          </x14:cfRule>
          <xm:sqref>G27</xm:sqref>
        </x14:conditionalFormatting>
        <x14:conditionalFormatting xmlns:xm="http://schemas.microsoft.com/office/excel/2006/main">
          <x14:cfRule type="expression" priority="787" stopIfTrue="1" id="{EAD490C5-946C-4E6F-B5E4-A110AA9CD1F2}">
            <xm:f>Report_DCF!$B$4="M USD"</xm:f>
            <x14:dxf>
              <numFmt numFmtId="189" formatCode="#,##0,,_);\(#,##0,,\);&quot; - &quot;;@_)"/>
            </x14:dxf>
          </x14:cfRule>
          <xm:sqref>H27</xm:sqref>
        </x14:conditionalFormatting>
        <x14:conditionalFormatting xmlns:xm="http://schemas.microsoft.com/office/excel/2006/main">
          <x14:cfRule type="expression" priority="786" stopIfTrue="1" id="{70B0C0FE-5938-40A4-BE56-9AE041A90863}">
            <xm:f>Report_DCF!$B$4="M USD"</xm:f>
            <x14:dxf>
              <numFmt numFmtId="189" formatCode="#,##0,,_);\(#,##0,,\);&quot; - &quot;;@_)"/>
            </x14:dxf>
          </x14:cfRule>
          <xm:sqref>I27</xm:sqref>
        </x14:conditionalFormatting>
        <x14:conditionalFormatting xmlns:xm="http://schemas.microsoft.com/office/excel/2006/main">
          <x14:cfRule type="expression" priority="785" stopIfTrue="1" id="{97D881E4-4A51-4168-B774-EBD4DAF9E8D9}">
            <xm:f>Report_DCF!$B$4="M USD"</xm:f>
            <x14:dxf>
              <numFmt numFmtId="189" formatCode="#,##0,,_);\(#,##0,,\);&quot; - &quot;;@_)"/>
            </x14:dxf>
          </x14:cfRule>
          <xm:sqref>J27</xm:sqref>
        </x14:conditionalFormatting>
        <x14:conditionalFormatting xmlns:xm="http://schemas.microsoft.com/office/excel/2006/main">
          <x14:cfRule type="expression" priority="784" stopIfTrue="1" id="{54E2B8EF-F3C9-4D2E-8948-BE454FDD8CF3}">
            <xm:f>Report_DCF!$B$4="M USD"</xm:f>
            <x14:dxf>
              <numFmt numFmtId="189" formatCode="#,##0,,_);\(#,##0,,\);&quot; - &quot;;@_)"/>
            </x14:dxf>
          </x14:cfRule>
          <xm:sqref>K27</xm:sqref>
        </x14:conditionalFormatting>
        <x14:conditionalFormatting xmlns:xm="http://schemas.microsoft.com/office/excel/2006/main">
          <x14:cfRule type="expression" priority="783" stopIfTrue="1" id="{86CEE15A-77C3-4D73-9E74-F2B1E887FC48}">
            <xm:f>Report_DCF!$B$4="M USD"</xm:f>
            <x14:dxf>
              <numFmt numFmtId="189" formatCode="#,##0,,_);\(#,##0,,\);&quot; - &quot;;@_)"/>
            </x14:dxf>
          </x14:cfRule>
          <xm:sqref>L27</xm:sqref>
        </x14:conditionalFormatting>
        <x14:conditionalFormatting xmlns:xm="http://schemas.microsoft.com/office/excel/2006/main">
          <x14:cfRule type="expression" priority="782" stopIfTrue="1" id="{9D79D5AB-4545-4A69-9D3B-494934662566}">
            <xm:f>Report_DCF!$B$4="M USD"</xm:f>
            <x14:dxf>
              <numFmt numFmtId="189" formatCode="#,##0,,_);\(#,##0,,\);&quot; - &quot;;@_)"/>
            </x14:dxf>
          </x14:cfRule>
          <xm:sqref>M27</xm:sqref>
        </x14:conditionalFormatting>
        <x14:conditionalFormatting xmlns:xm="http://schemas.microsoft.com/office/excel/2006/main">
          <x14:cfRule type="expression" priority="781" stopIfTrue="1" id="{C4F62167-A1C9-44FE-98E6-4DCBEDB1CB37}">
            <xm:f>Report_DCF!$B$4="M USD"</xm:f>
            <x14:dxf>
              <numFmt numFmtId="189" formatCode="#,##0,,_);\(#,##0,,\);&quot; - &quot;;@_)"/>
            </x14:dxf>
          </x14:cfRule>
          <xm:sqref>N27</xm:sqref>
        </x14:conditionalFormatting>
        <x14:conditionalFormatting xmlns:xm="http://schemas.microsoft.com/office/excel/2006/main">
          <x14:cfRule type="expression" priority="780" stopIfTrue="1" id="{9F8EB99F-9AF5-43A3-9207-1CB0A27B5D45}">
            <xm:f>Report_DCF!$B$4="M USD"</xm:f>
            <x14:dxf>
              <numFmt numFmtId="189" formatCode="#,##0,,_);\(#,##0,,\);&quot; - &quot;;@_)"/>
            </x14:dxf>
          </x14:cfRule>
          <xm:sqref>O27</xm:sqref>
        </x14:conditionalFormatting>
        <x14:conditionalFormatting xmlns:xm="http://schemas.microsoft.com/office/excel/2006/main">
          <x14:cfRule type="expression" priority="779" stopIfTrue="1" id="{1B5DA70A-7F0D-4314-AB64-FC4C4D91089B}">
            <xm:f>Report_DCF!$B$4="M USD"</xm:f>
            <x14:dxf>
              <numFmt numFmtId="189" formatCode="#,##0,,_);\(#,##0,,\);&quot; - &quot;;@_)"/>
            </x14:dxf>
          </x14:cfRule>
          <xm:sqref>F28</xm:sqref>
        </x14:conditionalFormatting>
        <x14:conditionalFormatting xmlns:xm="http://schemas.microsoft.com/office/excel/2006/main">
          <x14:cfRule type="expression" priority="778" stopIfTrue="1" id="{FB2BF113-AA5E-41CC-A9DB-EB1180AFA694}">
            <xm:f>Report_DCF!$B$4="M USD"</xm:f>
            <x14:dxf>
              <numFmt numFmtId="189" formatCode="#,##0,,_);\(#,##0,,\);&quot; - &quot;;@_)"/>
            </x14:dxf>
          </x14:cfRule>
          <xm:sqref>G28</xm:sqref>
        </x14:conditionalFormatting>
        <x14:conditionalFormatting xmlns:xm="http://schemas.microsoft.com/office/excel/2006/main">
          <x14:cfRule type="expression" priority="777" stopIfTrue="1" id="{F20D9E73-A328-483F-934B-5C3CF27E502C}">
            <xm:f>Report_DCF!$B$4="M USD"</xm:f>
            <x14:dxf>
              <numFmt numFmtId="189" formatCode="#,##0,,_);\(#,##0,,\);&quot; - &quot;;@_)"/>
            </x14:dxf>
          </x14:cfRule>
          <xm:sqref>H28</xm:sqref>
        </x14:conditionalFormatting>
        <x14:conditionalFormatting xmlns:xm="http://schemas.microsoft.com/office/excel/2006/main">
          <x14:cfRule type="expression" priority="776" stopIfTrue="1" id="{29948DD9-A3A4-4AE3-B70B-9AE97F79B945}">
            <xm:f>Report_DCF!$B$4="M USD"</xm:f>
            <x14:dxf>
              <numFmt numFmtId="189" formatCode="#,##0,,_);\(#,##0,,\);&quot; - &quot;;@_)"/>
            </x14:dxf>
          </x14:cfRule>
          <xm:sqref>I28</xm:sqref>
        </x14:conditionalFormatting>
        <x14:conditionalFormatting xmlns:xm="http://schemas.microsoft.com/office/excel/2006/main">
          <x14:cfRule type="expression" priority="775" stopIfTrue="1" id="{8DD55232-2F2D-4EDB-9060-D21581BF7C85}">
            <xm:f>Report_DCF!$B$4="M USD"</xm:f>
            <x14:dxf>
              <numFmt numFmtId="189" formatCode="#,##0,,_);\(#,##0,,\);&quot; - &quot;;@_)"/>
            </x14:dxf>
          </x14:cfRule>
          <xm:sqref>J28</xm:sqref>
        </x14:conditionalFormatting>
        <x14:conditionalFormatting xmlns:xm="http://schemas.microsoft.com/office/excel/2006/main">
          <x14:cfRule type="expression" priority="774" stopIfTrue="1" id="{5E109B45-D1D8-4CFE-B5FD-BDDCC99DCC1E}">
            <xm:f>Report_DCF!$B$4="M USD"</xm:f>
            <x14:dxf>
              <numFmt numFmtId="189" formatCode="#,##0,,_);\(#,##0,,\);&quot; - &quot;;@_)"/>
            </x14:dxf>
          </x14:cfRule>
          <xm:sqref>K28</xm:sqref>
        </x14:conditionalFormatting>
        <x14:conditionalFormatting xmlns:xm="http://schemas.microsoft.com/office/excel/2006/main">
          <x14:cfRule type="expression" priority="773" stopIfTrue="1" id="{7E47DA6A-B8EA-4EB0-A472-AE806A02DD99}">
            <xm:f>Report_DCF!$B$4="M USD"</xm:f>
            <x14:dxf>
              <numFmt numFmtId="189" formatCode="#,##0,,_);\(#,##0,,\);&quot; - &quot;;@_)"/>
            </x14:dxf>
          </x14:cfRule>
          <xm:sqref>L28</xm:sqref>
        </x14:conditionalFormatting>
        <x14:conditionalFormatting xmlns:xm="http://schemas.microsoft.com/office/excel/2006/main">
          <x14:cfRule type="expression" priority="772" stopIfTrue="1" id="{F1BEE912-2C3B-4D50-B9F1-D11C12CA7816}">
            <xm:f>Report_DCF!$B$4="M USD"</xm:f>
            <x14:dxf>
              <numFmt numFmtId="189" formatCode="#,##0,,_);\(#,##0,,\);&quot; - &quot;;@_)"/>
            </x14:dxf>
          </x14:cfRule>
          <xm:sqref>M28</xm:sqref>
        </x14:conditionalFormatting>
        <x14:conditionalFormatting xmlns:xm="http://schemas.microsoft.com/office/excel/2006/main">
          <x14:cfRule type="expression" priority="771" stopIfTrue="1" id="{5FB074DF-77FD-40E9-BDF6-B60F821319D3}">
            <xm:f>Report_DCF!$B$4="M USD"</xm:f>
            <x14:dxf>
              <numFmt numFmtId="189" formatCode="#,##0,,_);\(#,##0,,\);&quot; - &quot;;@_)"/>
            </x14:dxf>
          </x14:cfRule>
          <xm:sqref>N28</xm:sqref>
        </x14:conditionalFormatting>
        <x14:conditionalFormatting xmlns:xm="http://schemas.microsoft.com/office/excel/2006/main">
          <x14:cfRule type="expression" priority="770" stopIfTrue="1" id="{B345E788-762A-4F13-ACF1-82ED598847A0}">
            <xm:f>Report_DCF!$B$4="M USD"</xm:f>
            <x14:dxf>
              <numFmt numFmtId="189" formatCode="#,##0,,_);\(#,##0,,\);&quot; - &quot;;@_)"/>
            </x14:dxf>
          </x14:cfRule>
          <xm:sqref>O28</xm:sqref>
        </x14:conditionalFormatting>
        <x14:conditionalFormatting xmlns:xm="http://schemas.microsoft.com/office/excel/2006/main">
          <x14:cfRule type="expression" priority="769" stopIfTrue="1" id="{2C463486-BFA8-4D1A-84A5-CF7B57DE1A84}">
            <xm:f>Report_DCF!$B$4="M USD"</xm:f>
            <x14:dxf>
              <numFmt numFmtId="189" formatCode="#,##0,,_);\(#,##0,,\);&quot; - &quot;;@_)"/>
            </x14:dxf>
          </x14:cfRule>
          <xm:sqref>F29</xm:sqref>
        </x14:conditionalFormatting>
        <x14:conditionalFormatting xmlns:xm="http://schemas.microsoft.com/office/excel/2006/main">
          <x14:cfRule type="expression" priority="768" stopIfTrue="1" id="{8E13398C-713A-4B68-B140-A907EB86D4FC}">
            <xm:f>Report_DCF!$B$4="M USD"</xm:f>
            <x14:dxf>
              <numFmt numFmtId="189" formatCode="#,##0,,_);\(#,##0,,\);&quot; - &quot;;@_)"/>
            </x14:dxf>
          </x14:cfRule>
          <xm:sqref>G29</xm:sqref>
        </x14:conditionalFormatting>
        <x14:conditionalFormatting xmlns:xm="http://schemas.microsoft.com/office/excel/2006/main">
          <x14:cfRule type="expression" priority="767" stopIfTrue="1" id="{9D5A5551-27FA-4944-97F1-DFE4CEDDCBE7}">
            <xm:f>Report_DCF!$B$4="M USD"</xm:f>
            <x14:dxf>
              <numFmt numFmtId="189" formatCode="#,##0,,_);\(#,##0,,\);&quot; - &quot;;@_)"/>
            </x14:dxf>
          </x14:cfRule>
          <xm:sqref>H29</xm:sqref>
        </x14:conditionalFormatting>
        <x14:conditionalFormatting xmlns:xm="http://schemas.microsoft.com/office/excel/2006/main">
          <x14:cfRule type="expression" priority="766" stopIfTrue="1" id="{E6EF3462-A246-4CE3-9127-7EE3A273A470}">
            <xm:f>Report_DCF!$B$4="M USD"</xm:f>
            <x14:dxf>
              <numFmt numFmtId="189" formatCode="#,##0,,_);\(#,##0,,\);&quot; - &quot;;@_)"/>
            </x14:dxf>
          </x14:cfRule>
          <xm:sqref>I29</xm:sqref>
        </x14:conditionalFormatting>
        <x14:conditionalFormatting xmlns:xm="http://schemas.microsoft.com/office/excel/2006/main">
          <x14:cfRule type="expression" priority="765" stopIfTrue="1" id="{A391AE61-756E-421F-82E1-BAA283F65740}">
            <xm:f>Report_DCF!$B$4="M USD"</xm:f>
            <x14:dxf>
              <numFmt numFmtId="189" formatCode="#,##0,,_);\(#,##0,,\);&quot; - &quot;;@_)"/>
            </x14:dxf>
          </x14:cfRule>
          <xm:sqref>J29</xm:sqref>
        </x14:conditionalFormatting>
        <x14:conditionalFormatting xmlns:xm="http://schemas.microsoft.com/office/excel/2006/main">
          <x14:cfRule type="expression" priority="764" stopIfTrue="1" id="{55C0A51B-B270-484C-B053-96C443A72C53}">
            <xm:f>Report_DCF!$B$4="M USD"</xm:f>
            <x14:dxf>
              <numFmt numFmtId="189" formatCode="#,##0,,_);\(#,##0,,\);&quot; - &quot;;@_)"/>
            </x14:dxf>
          </x14:cfRule>
          <xm:sqref>K29</xm:sqref>
        </x14:conditionalFormatting>
        <x14:conditionalFormatting xmlns:xm="http://schemas.microsoft.com/office/excel/2006/main">
          <x14:cfRule type="expression" priority="763" stopIfTrue="1" id="{D86BF3CF-0B91-4BE8-B01E-C1EADB45C8C8}">
            <xm:f>Report_DCF!$B$4="M USD"</xm:f>
            <x14:dxf>
              <numFmt numFmtId="189" formatCode="#,##0,,_);\(#,##0,,\);&quot; - &quot;;@_)"/>
            </x14:dxf>
          </x14:cfRule>
          <xm:sqref>L29</xm:sqref>
        </x14:conditionalFormatting>
        <x14:conditionalFormatting xmlns:xm="http://schemas.microsoft.com/office/excel/2006/main">
          <x14:cfRule type="expression" priority="762" stopIfTrue="1" id="{543EC1F1-E4E0-495F-97CA-7F9D2E5B998A}">
            <xm:f>Report_DCF!$B$4="M USD"</xm:f>
            <x14:dxf>
              <numFmt numFmtId="189" formatCode="#,##0,,_);\(#,##0,,\);&quot; - &quot;;@_)"/>
            </x14:dxf>
          </x14:cfRule>
          <xm:sqref>M29</xm:sqref>
        </x14:conditionalFormatting>
        <x14:conditionalFormatting xmlns:xm="http://schemas.microsoft.com/office/excel/2006/main">
          <x14:cfRule type="expression" priority="761" stopIfTrue="1" id="{FBC6AC78-9F9B-4093-96D4-C489464059C3}">
            <xm:f>Report_DCF!$B$4="M USD"</xm:f>
            <x14:dxf>
              <numFmt numFmtId="189" formatCode="#,##0,,_);\(#,##0,,\);&quot; - &quot;;@_)"/>
            </x14:dxf>
          </x14:cfRule>
          <xm:sqref>N29</xm:sqref>
        </x14:conditionalFormatting>
        <x14:conditionalFormatting xmlns:xm="http://schemas.microsoft.com/office/excel/2006/main">
          <x14:cfRule type="expression" priority="760" stopIfTrue="1" id="{123764CA-BE22-4E52-8EA7-8BF08BF5623D}">
            <xm:f>Report_DCF!$B$4="M USD"</xm:f>
            <x14:dxf>
              <numFmt numFmtId="189" formatCode="#,##0,,_);\(#,##0,,\);&quot; - &quot;;@_)"/>
            </x14:dxf>
          </x14:cfRule>
          <xm:sqref>O29</xm:sqref>
        </x14:conditionalFormatting>
        <x14:conditionalFormatting xmlns:xm="http://schemas.microsoft.com/office/excel/2006/main">
          <x14:cfRule type="expression" priority="759" stopIfTrue="1" id="{E54CACF6-3115-40B8-A4E9-31082B27D16B}">
            <xm:f>Report_DCF!$B$4="M USD"</xm:f>
            <x14:dxf>
              <numFmt numFmtId="189" formatCode="#,##0,,_);\(#,##0,,\);&quot; - &quot;;@_)"/>
            </x14:dxf>
          </x14:cfRule>
          <xm:sqref>F30</xm:sqref>
        </x14:conditionalFormatting>
        <x14:conditionalFormatting xmlns:xm="http://schemas.microsoft.com/office/excel/2006/main">
          <x14:cfRule type="expression" priority="758" stopIfTrue="1" id="{6A65CF0F-7A4D-41A4-8645-0A9C6C7A1F84}">
            <xm:f>Report_DCF!$B$4="M USD"</xm:f>
            <x14:dxf>
              <numFmt numFmtId="189" formatCode="#,##0,,_);\(#,##0,,\);&quot; - &quot;;@_)"/>
            </x14:dxf>
          </x14:cfRule>
          <xm:sqref>G30</xm:sqref>
        </x14:conditionalFormatting>
        <x14:conditionalFormatting xmlns:xm="http://schemas.microsoft.com/office/excel/2006/main">
          <x14:cfRule type="expression" priority="757" stopIfTrue="1" id="{636DE6D5-A36F-41E8-BA17-1ECB33DA27BC}">
            <xm:f>Report_DCF!$B$4="M USD"</xm:f>
            <x14:dxf>
              <numFmt numFmtId="189" formatCode="#,##0,,_);\(#,##0,,\);&quot; - &quot;;@_)"/>
            </x14:dxf>
          </x14:cfRule>
          <xm:sqref>H30</xm:sqref>
        </x14:conditionalFormatting>
        <x14:conditionalFormatting xmlns:xm="http://schemas.microsoft.com/office/excel/2006/main">
          <x14:cfRule type="expression" priority="756" stopIfTrue="1" id="{DA9C5AC8-DCCB-40A2-8FF5-390A350FFFD7}">
            <xm:f>Report_DCF!$B$4="M USD"</xm:f>
            <x14:dxf>
              <numFmt numFmtId="189" formatCode="#,##0,,_);\(#,##0,,\);&quot; - &quot;;@_)"/>
            </x14:dxf>
          </x14:cfRule>
          <xm:sqref>I30</xm:sqref>
        </x14:conditionalFormatting>
        <x14:conditionalFormatting xmlns:xm="http://schemas.microsoft.com/office/excel/2006/main">
          <x14:cfRule type="expression" priority="755" stopIfTrue="1" id="{7CBFF05B-0EA8-405A-B388-F8492C63EC29}">
            <xm:f>Report_DCF!$B$4="M USD"</xm:f>
            <x14:dxf>
              <numFmt numFmtId="189" formatCode="#,##0,,_);\(#,##0,,\);&quot; - &quot;;@_)"/>
            </x14:dxf>
          </x14:cfRule>
          <xm:sqref>J30</xm:sqref>
        </x14:conditionalFormatting>
        <x14:conditionalFormatting xmlns:xm="http://schemas.microsoft.com/office/excel/2006/main">
          <x14:cfRule type="expression" priority="754" stopIfTrue="1" id="{0B5FE370-2CE7-4005-92B3-B98FDD84DD40}">
            <xm:f>Report_DCF!$B$4="M USD"</xm:f>
            <x14:dxf>
              <numFmt numFmtId="189" formatCode="#,##0,,_);\(#,##0,,\);&quot; - &quot;;@_)"/>
            </x14:dxf>
          </x14:cfRule>
          <xm:sqref>K30</xm:sqref>
        </x14:conditionalFormatting>
        <x14:conditionalFormatting xmlns:xm="http://schemas.microsoft.com/office/excel/2006/main">
          <x14:cfRule type="expression" priority="753" stopIfTrue="1" id="{7061E200-30DC-49AD-8A09-F9AD3AE0156F}">
            <xm:f>Report_DCF!$B$4="M USD"</xm:f>
            <x14:dxf>
              <numFmt numFmtId="189" formatCode="#,##0,,_);\(#,##0,,\);&quot; - &quot;;@_)"/>
            </x14:dxf>
          </x14:cfRule>
          <xm:sqref>L30</xm:sqref>
        </x14:conditionalFormatting>
        <x14:conditionalFormatting xmlns:xm="http://schemas.microsoft.com/office/excel/2006/main">
          <x14:cfRule type="expression" priority="752" stopIfTrue="1" id="{069F627F-6CB2-42B3-BF75-0B1A43A444F9}">
            <xm:f>Report_DCF!$B$4="M USD"</xm:f>
            <x14:dxf>
              <numFmt numFmtId="189" formatCode="#,##0,,_);\(#,##0,,\);&quot; - &quot;;@_)"/>
            </x14:dxf>
          </x14:cfRule>
          <xm:sqref>M30</xm:sqref>
        </x14:conditionalFormatting>
        <x14:conditionalFormatting xmlns:xm="http://schemas.microsoft.com/office/excel/2006/main">
          <x14:cfRule type="expression" priority="751" stopIfTrue="1" id="{6A0C3751-D1C8-4AAB-AB8C-C2903571F101}">
            <xm:f>Report_DCF!$B$4="M USD"</xm:f>
            <x14:dxf>
              <numFmt numFmtId="189" formatCode="#,##0,,_);\(#,##0,,\);&quot; - &quot;;@_)"/>
            </x14:dxf>
          </x14:cfRule>
          <xm:sqref>N30</xm:sqref>
        </x14:conditionalFormatting>
        <x14:conditionalFormatting xmlns:xm="http://schemas.microsoft.com/office/excel/2006/main">
          <x14:cfRule type="expression" priority="750" stopIfTrue="1" id="{CDAB484C-6BD1-416A-8D88-F6CFADFBD18F}">
            <xm:f>Report_DCF!$B$4="M USD"</xm:f>
            <x14:dxf>
              <numFmt numFmtId="189" formatCode="#,##0,,_);\(#,##0,,\);&quot; - &quot;;@_)"/>
            </x14:dxf>
          </x14:cfRule>
          <xm:sqref>O30</xm:sqref>
        </x14:conditionalFormatting>
        <x14:conditionalFormatting xmlns:xm="http://schemas.microsoft.com/office/excel/2006/main">
          <x14:cfRule type="expression" priority="749" stopIfTrue="1" id="{6CF7B4F7-0F9A-43E7-91AB-4F34DE71911F}">
            <xm:f>Report_DCF!$B$4="M USD"</xm:f>
            <x14:dxf>
              <numFmt numFmtId="189" formatCode="#,##0,,_);\(#,##0,,\);&quot; - &quot;;@_)"/>
            </x14:dxf>
          </x14:cfRule>
          <xm:sqref>F31</xm:sqref>
        </x14:conditionalFormatting>
        <x14:conditionalFormatting xmlns:xm="http://schemas.microsoft.com/office/excel/2006/main">
          <x14:cfRule type="expression" priority="748" stopIfTrue="1" id="{1E8D19F8-6C7E-42B6-B181-D992A389E488}">
            <xm:f>Report_DCF!$B$4="M USD"</xm:f>
            <x14:dxf>
              <numFmt numFmtId="189" formatCode="#,##0,,_);\(#,##0,,\);&quot; - &quot;;@_)"/>
            </x14:dxf>
          </x14:cfRule>
          <xm:sqref>G31</xm:sqref>
        </x14:conditionalFormatting>
        <x14:conditionalFormatting xmlns:xm="http://schemas.microsoft.com/office/excel/2006/main">
          <x14:cfRule type="expression" priority="747" stopIfTrue="1" id="{F7465E8D-F3DC-4F57-AFBF-461222D22CA7}">
            <xm:f>Report_DCF!$B$4="M USD"</xm:f>
            <x14:dxf>
              <numFmt numFmtId="189" formatCode="#,##0,,_);\(#,##0,,\);&quot; - &quot;;@_)"/>
            </x14:dxf>
          </x14:cfRule>
          <xm:sqref>H31</xm:sqref>
        </x14:conditionalFormatting>
        <x14:conditionalFormatting xmlns:xm="http://schemas.microsoft.com/office/excel/2006/main">
          <x14:cfRule type="expression" priority="746" stopIfTrue="1" id="{2FCDD526-F64B-45F8-B0BA-8943D9C123AE}">
            <xm:f>Report_DCF!$B$4="M USD"</xm:f>
            <x14:dxf>
              <numFmt numFmtId="189" formatCode="#,##0,,_);\(#,##0,,\);&quot; - &quot;;@_)"/>
            </x14:dxf>
          </x14:cfRule>
          <xm:sqref>I31</xm:sqref>
        </x14:conditionalFormatting>
        <x14:conditionalFormatting xmlns:xm="http://schemas.microsoft.com/office/excel/2006/main">
          <x14:cfRule type="expression" priority="745" stopIfTrue="1" id="{5738F3B4-F230-41C5-8EB0-5F0B540B4371}">
            <xm:f>Report_DCF!$B$4="M USD"</xm:f>
            <x14:dxf>
              <numFmt numFmtId="189" formatCode="#,##0,,_);\(#,##0,,\);&quot; - &quot;;@_)"/>
            </x14:dxf>
          </x14:cfRule>
          <xm:sqref>J31</xm:sqref>
        </x14:conditionalFormatting>
        <x14:conditionalFormatting xmlns:xm="http://schemas.microsoft.com/office/excel/2006/main">
          <x14:cfRule type="expression" priority="744" stopIfTrue="1" id="{5506D3BB-D7D8-4089-97C4-4CB586617C8F}">
            <xm:f>Report_DCF!$B$4="M USD"</xm:f>
            <x14:dxf>
              <numFmt numFmtId="189" formatCode="#,##0,,_);\(#,##0,,\);&quot; - &quot;;@_)"/>
            </x14:dxf>
          </x14:cfRule>
          <xm:sqref>K31</xm:sqref>
        </x14:conditionalFormatting>
        <x14:conditionalFormatting xmlns:xm="http://schemas.microsoft.com/office/excel/2006/main">
          <x14:cfRule type="expression" priority="743" stopIfTrue="1" id="{C2C8E2E1-E2DA-4770-8997-048BFA4B0228}">
            <xm:f>Report_DCF!$B$4="M USD"</xm:f>
            <x14:dxf>
              <numFmt numFmtId="189" formatCode="#,##0,,_);\(#,##0,,\);&quot; - &quot;;@_)"/>
            </x14:dxf>
          </x14:cfRule>
          <xm:sqref>L31</xm:sqref>
        </x14:conditionalFormatting>
        <x14:conditionalFormatting xmlns:xm="http://schemas.microsoft.com/office/excel/2006/main">
          <x14:cfRule type="expression" priority="742" stopIfTrue="1" id="{87174698-E796-48B1-9109-9A74DED5740F}">
            <xm:f>Report_DCF!$B$4="M USD"</xm:f>
            <x14:dxf>
              <numFmt numFmtId="189" formatCode="#,##0,,_);\(#,##0,,\);&quot; - &quot;;@_)"/>
            </x14:dxf>
          </x14:cfRule>
          <xm:sqref>M31</xm:sqref>
        </x14:conditionalFormatting>
        <x14:conditionalFormatting xmlns:xm="http://schemas.microsoft.com/office/excel/2006/main">
          <x14:cfRule type="expression" priority="741" stopIfTrue="1" id="{85EA0B02-7EF6-4459-9812-5C3159476A3D}">
            <xm:f>Report_DCF!$B$4="M USD"</xm:f>
            <x14:dxf>
              <numFmt numFmtId="189" formatCode="#,##0,,_);\(#,##0,,\);&quot; - &quot;;@_)"/>
            </x14:dxf>
          </x14:cfRule>
          <xm:sqref>N31</xm:sqref>
        </x14:conditionalFormatting>
        <x14:conditionalFormatting xmlns:xm="http://schemas.microsoft.com/office/excel/2006/main">
          <x14:cfRule type="expression" priority="740" stopIfTrue="1" id="{44C8BA9D-14CC-4148-ABF0-EDE324E9200A}">
            <xm:f>Report_DCF!$B$4="M USD"</xm:f>
            <x14:dxf>
              <numFmt numFmtId="189" formatCode="#,##0,,_);\(#,##0,,\);&quot; - &quot;;@_)"/>
            </x14:dxf>
          </x14:cfRule>
          <xm:sqref>O31</xm:sqref>
        </x14:conditionalFormatting>
        <x14:conditionalFormatting xmlns:xm="http://schemas.microsoft.com/office/excel/2006/main">
          <x14:cfRule type="expression" priority="739" stopIfTrue="1" id="{A981B943-CD87-4F94-BB71-51AE449D85B5}">
            <xm:f>Report_DCF!$B$4="M USD"</xm:f>
            <x14:dxf>
              <numFmt numFmtId="189" formatCode="#,##0,,_);\(#,##0,,\);&quot; - &quot;;@_)"/>
            </x14:dxf>
          </x14:cfRule>
          <xm:sqref>F32</xm:sqref>
        </x14:conditionalFormatting>
        <x14:conditionalFormatting xmlns:xm="http://schemas.microsoft.com/office/excel/2006/main">
          <x14:cfRule type="expression" priority="738" stopIfTrue="1" id="{F5B46D43-2AAF-44F1-859D-471F3C36A5A5}">
            <xm:f>Report_DCF!$B$4="M USD"</xm:f>
            <x14:dxf>
              <numFmt numFmtId="189" formatCode="#,##0,,_);\(#,##0,,\);&quot; - &quot;;@_)"/>
            </x14:dxf>
          </x14:cfRule>
          <xm:sqref>G32</xm:sqref>
        </x14:conditionalFormatting>
        <x14:conditionalFormatting xmlns:xm="http://schemas.microsoft.com/office/excel/2006/main">
          <x14:cfRule type="expression" priority="737" stopIfTrue="1" id="{BDB6D1A5-480E-44D2-9456-D1CD5F8CD093}">
            <xm:f>Report_DCF!$B$4="M USD"</xm:f>
            <x14:dxf>
              <numFmt numFmtId="189" formatCode="#,##0,,_);\(#,##0,,\);&quot; - &quot;;@_)"/>
            </x14:dxf>
          </x14:cfRule>
          <xm:sqref>H32</xm:sqref>
        </x14:conditionalFormatting>
        <x14:conditionalFormatting xmlns:xm="http://schemas.microsoft.com/office/excel/2006/main">
          <x14:cfRule type="expression" priority="736" stopIfTrue="1" id="{C197E6D8-D292-474C-96B3-D1FF834A7196}">
            <xm:f>Report_DCF!$B$4="M USD"</xm:f>
            <x14:dxf>
              <numFmt numFmtId="189" formatCode="#,##0,,_);\(#,##0,,\);&quot; - &quot;;@_)"/>
            </x14:dxf>
          </x14:cfRule>
          <xm:sqref>I32</xm:sqref>
        </x14:conditionalFormatting>
        <x14:conditionalFormatting xmlns:xm="http://schemas.microsoft.com/office/excel/2006/main">
          <x14:cfRule type="expression" priority="735" stopIfTrue="1" id="{65A426A5-EAD1-4555-8097-B41051157FA2}">
            <xm:f>Report_DCF!$B$4="M USD"</xm:f>
            <x14:dxf>
              <numFmt numFmtId="189" formatCode="#,##0,,_);\(#,##0,,\);&quot; - &quot;;@_)"/>
            </x14:dxf>
          </x14:cfRule>
          <xm:sqref>J32</xm:sqref>
        </x14:conditionalFormatting>
        <x14:conditionalFormatting xmlns:xm="http://schemas.microsoft.com/office/excel/2006/main">
          <x14:cfRule type="expression" priority="734" stopIfTrue="1" id="{EA0C5CFE-191C-4BAE-BCFE-E2E6BCA517D2}">
            <xm:f>Report_DCF!$B$4="M USD"</xm:f>
            <x14:dxf>
              <numFmt numFmtId="189" formatCode="#,##0,,_);\(#,##0,,\);&quot; - &quot;;@_)"/>
            </x14:dxf>
          </x14:cfRule>
          <xm:sqref>K32</xm:sqref>
        </x14:conditionalFormatting>
        <x14:conditionalFormatting xmlns:xm="http://schemas.microsoft.com/office/excel/2006/main">
          <x14:cfRule type="expression" priority="733" stopIfTrue="1" id="{19C13951-1EF5-4962-89A8-BC41F705DA89}">
            <xm:f>Report_DCF!$B$4="M USD"</xm:f>
            <x14:dxf>
              <numFmt numFmtId="189" formatCode="#,##0,,_);\(#,##0,,\);&quot; - &quot;;@_)"/>
            </x14:dxf>
          </x14:cfRule>
          <xm:sqref>L32</xm:sqref>
        </x14:conditionalFormatting>
        <x14:conditionalFormatting xmlns:xm="http://schemas.microsoft.com/office/excel/2006/main">
          <x14:cfRule type="expression" priority="732" stopIfTrue="1" id="{413505F7-6041-4AD6-9D25-BE62D1B551C1}">
            <xm:f>Report_DCF!$B$4="M USD"</xm:f>
            <x14:dxf>
              <numFmt numFmtId="189" formatCode="#,##0,,_);\(#,##0,,\);&quot; - &quot;;@_)"/>
            </x14:dxf>
          </x14:cfRule>
          <xm:sqref>M32</xm:sqref>
        </x14:conditionalFormatting>
        <x14:conditionalFormatting xmlns:xm="http://schemas.microsoft.com/office/excel/2006/main">
          <x14:cfRule type="expression" priority="731" stopIfTrue="1" id="{1AF9FCB3-8859-43BB-83FE-C4D7DDDA80EE}">
            <xm:f>Report_DCF!$B$4="M USD"</xm:f>
            <x14:dxf>
              <numFmt numFmtId="189" formatCode="#,##0,,_);\(#,##0,,\);&quot; - &quot;;@_)"/>
            </x14:dxf>
          </x14:cfRule>
          <xm:sqref>N32</xm:sqref>
        </x14:conditionalFormatting>
        <x14:conditionalFormatting xmlns:xm="http://schemas.microsoft.com/office/excel/2006/main">
          <x14:cfRule type="expression" priority="730" stopIfTrue="1" id="{8E567921-0BE0-43D2-933B-03492983C03C}">
            <xm:f>Report_DCF!$B$4="M USD"</xm:f>
            <x14:dxf>
              <numFmt numFmtId="189" formatCode="#,##0,,_);\(#,##0,,\);&quot; - &quot;;@_)"/>
            </x14:dxf>
          </x14:cfRule>
          <xm:sqref>O32</xm:sqref>
        </x14:conditionalFormatting>
        <x14:conditionalFormatting xmlns:xm="http://schemas.microsoft.com/office/excel/2006/main">
          <x14:cfRule type="expression" priority="729" stopIfTrue="1" id="{59E452DF-5179-4CB0-B022-4DD2820BF8DA}">
            <xm:f>Report_DCF!$B$4="M USD"</xm:f>
            <x14:dxf>
              <numFmt numFmtId="189" formatCode="#,##0,,_);\(#,##0,,\);&quot; - &quot;;@_)"/>
            </x14:dxf>
          </x14:cfRule>
          <xm:sqref>F33</xm:sqref>
        </x14:conditionalFormatting>
        <x14:conditionalFormatting xmlns:xm="http://schemas.microsoft.com/office/excel/2006/main">
          <x14:cfRule type="expression" priority="728" stopIfTrue="1" id="{EA8D1941-8009-4266-95E1-16B4530313D1}">
            <xm:f>Report_DCF!$B$4="M USD"</xm:f>
            <x14:dxf>
              <numFmt numFmtId="189" formatCode="#,##0,,_);\(#,##0,,\);&quot; - &quot;;@_)"/>
            </x14:dxf>
          </x14:cfRule>
          <xm:sqref>G33</xm:sqref>
        </x14:conditionalFormatting>
        <x14:conditionalFormatting xmlns:xm="http://schemas.microsoft.com/office/excel/2006/main">
          <x14:cfRule type="expression" priority="727" stopIfTrue="1" id="{6B46D408-0836-4DAF-8724-8E2F56DEA508}">
            <xm:f>Report_DCF!$B$4="M USD"</xm:f>
            <x14:dxf>
              <numFmt numFmtId="189" formatCode="#,##0,,_);\(#,##0,,\);&quot; - &quot;;@_)"/>
            </x14:dxf>
          </x14:cfRule>
          <xm:sqref>H33</xm:sqref>
        </x14:conditionalFormatting>
        <x14:conditionalFormatting xmlns:xm="http://schemas.microsoft.com/office/excel/2006/main">
          <x14:cfRule type="expression" priority="726" stopIfTrue="1" id="{BEB1948F-2670-49B6-995C-45C43B82038D}">
            <xm:f>Report_DCF!$B$4="M USD"</xm:f>
            <x14:dxf>
              <numFmt numFmtId="189" formatCode="#,##0,,_);\(#,##0,,\);&quot; - &quot;;@_)"/>
            </x14:dxf>
          </x14:cfRule>
          <xm:sqref>I33</xm:sqref>
        </x14:conditionalFormatting>
        <x14:conditionalFormatting xmlns:xm="http://schemas.microsoft.com/office/excel/2006/main">
          <x14:cfRule type="expression" priority="725" stopIfTrue="1" id="{115153A6-E336-4B4F-B1D9-4464942F398A}">
            <xm:f>Report_DCF!$B$4="M USD"</xm:f>
            <x14:dxf>
              <numFmt numFmtId="189" formatCode="#,##0,,_);\(#,##0,,\);&quot; - &quot;;@_)"/>
            </x14:dxf>
          </x14:cfRule>
          <xm:sqref>J33</xm:sqref>
        </x14:conditionalFormatting>
        <x14:conditionalFormatting xmlns:xm="http://schemas.microsoft.com/office/excel/2006/main">
          <x14:cfRule type="expression" priority="724" stopIfTrue="1" id="{A5AFD3D6-23EA-45A5-8C87-4B8103BD8314}">
            <xm:f>Report_DCF!$B$4="M USD"</xm:f>
            <x14:dxf>
              <numFmt numFmtId="189" formatCode="#,##0,,_);\(#,##0,,\);&quot; - &quot;;@_)"/>
            </x14:dxf>
          </x14:cfRule>
          <xm:sqref>K33</xm:sqref>
        </x14:conditionalFormatting>
        <x14:conditionalFormatting xmlns:xm="http://schemas.microsoft.com/office/excel/2006/main">
          <x14:cfRule type="expression" priority="723" stopIfTrue="1" id="{5F4C01E6-D8B7-4B0B-8497-7DC201A43EE6}">
            <xm:f>Report_DCF!$B$4="M USD"</xm:f>
            <x14:dxf>
              <numFmt numFmtId="189" formatCode="#,##0,,_);\(#,##0,,\);&quot; - &quot;;@_)"/>
            </x14:dxf>
          </x14:cfRule>
          <xm:sqref>L33</xm:sqref>
        </x14:conditionalFormatting>
        <x14:conditionalFormatting xmlns:xm="http://schemas.microsoft.com/office/excel/2006/main">
          <x14:cfRule type="expression" priority="722" stopIfTrue="1" id="{2BF7A88C-8EBD-4F96-B5FE-E3215047E646}">
            <xm:f>Report_DCF!$B$4="M USD"</xm:f>
            <x14:dxf>
              <numFmt numFmtId="189" formatCode="#,##0,,_);\(#,##0,,\);&quot; - &quot;;@_)"/>
            </x14:dxf>
          </x14:cfRule>
          <xm:sqref>M33</xm:sqref>
        </x14:conditionalFormatting>
        <x14:conditionalFormatting xmlns:xm="http://schemas.microsoft.com/office/excel/2006/main">
          <x14:cfRule type="expression" priority="721" stopIfTrue="1" id="{706A5CA7-3C44-4B23-BA6C-8515568A98FD}">
            <xm:f>Report_DCF!$B$4="M USD"</xm:f>
            <x14:dxf>
              <numFmt numFmtId="189" formatCode="#,##0,,_);\(#,##0,,\);&quot; - &quot;;@_)"/>
            </x14:dxf>
          </x14:cfRule>
          <xm:sqref>N33</xm:sqref>
        </x14:conditionalFormatting>
        <x14:conditionalFormatting xmlns:xm="http://schemas.microsoft.com/office/excel/2006/main">
          <x14:cfRule type="expression" priority="720" stopIfTrue="1" id="{C704D500-5C0E-43B7-9558-1919A5992699}">
            <xm:f>Report_DCF!$B$4="M USD"</xm:f>
            <x14:dxf>
              <numFmt numFmtId="189" formatCode="#,##0,,_);\(#,##0,,\);&quot; - &quot;;@_)"/>
            </x14:dxf>
          </x14:cfRule>
          <xm:sqref>O33</xm:sqref>
        </x14:conditionalFormatting>
        <x14:conditionalFormatting xmlns:xm="http://schemas.microsoft.com/office/excel/2006/main">
          <x14:cfRule type="expression" priority="719" stopIfTrue="1" id="{56A86177-8DEA-4A24-9A14-18986307216C}">
            <xm:f>Report_DCF!$B$4="M USD"</xm:f>
            <x14:dxf>
              <numFmt numFmtId="189" formatCode="#,##0,,_);\(#,##0,,\);&quot; - &quot;;@_)"/>
            </x14:dxf>
          </x14:cfRule>
          <xm:sqref>F34</xm:sqref>
        </x14:conditionalFormatting>
        <x14:conditionalFormatting xmlns:xm="http://schemas.microsoft.com/office/excel/2006/main">
          <x14:cfRule type="expression" priority="718" stopIfTrue="1" id="{D2B5B0E2-E836-4245-A256-3A1FAA259AD7}">
            <xm:f>Report_DCF!$B$4="M USD"</xm:f>
            <x14:dxf>
              <numFmt numFmtId="189" formatCode="#,##0,,_);\(#,##0,,\);&quot; - &quot;;@_)"/>
            </x14:dxf>
          </x14:cfRule>
          <xm:sqref>G34</xm:sqref>
        </x14:conditionalFormatting>
        <x14:conditionalFormatting xmlns:xm="http://schemas.microsoft.com/office/excel/2006/main">
          <x14:cfRule type="expression" priority="717" stopIfTrue="1" id="{300E5145-F9B3-4D9B-9C41-F092C4CA6317}">
            <xm:f>Report_DCF!$B$4="M USD"</xm:f>
            <x14:dxf>
              <numFmt numFmtId="189" formatCode="#,##0,,_);\(#,##0,,\);&quot; - &quot;;@_)"/>
            </x14:dxf>
          </x14:cfRule>
          <xm:sqref>H34</xm:sqref>
        </x14:conditionalFormatting>
        <x14:conditionalFormatting xmlns:xm="http://schemas.microsoft.com/office/excel/2006/main">
          <x14:cfRule type="expression" priority="716" stopIfTrue="1" id="{322B5950-0BBB-4231-B54E-0F938BCA0275}">
            <xm:f>Report_DCF!$B$4="M USD"</xm:f>
            <x14:dxf>
              <numFmt numFmtId="189" formatCode="#,##0,,_);\(#,##0,,\);&quot; - &quot;;@_)"/>
            </x14:dxf>
          </x14:cfRule>
          <xm:sqref>I34</xm:sqref>
        </x14:conditionalFormatting>
        <x14:conditionalFormatting xmlns:xm="http://schemas.microsoft.com/office/excel/2006/main">
          <x14:cfRule type="expression" priority="715" stopIfTrue="1" id="{6C6AE57B-63E4-4BDB-B882-A22FBADBDA3D}">
            <xm:f>Report_DCF!$B$4="M USD"</xm:f>
            <x14:dxf>
              <numFmt numFmtId="189" formatCode="#,##0,,_);\(#,##0,,\);&quot; - &quot;;@_)"/>
            </x14:dxf>
          </x14:cfRule>
          <xm:sqref>J34</xm:sqref>
        </x14:conditionalFormatting>
        <x14:conditionalFormatting xmlns:xm="http://schemas.microsoft.com/office/excel/2006/main">
          <x14:cfRule type="expression" priority="714" stopIfTrue="1" id="{AB552B4A-7EEF-4673-B85B-0289ECCCA2CE}">
            <xm:f>Report_DCF!$B$4="M USD"</xm:f>
            <x14:dxf>
              <numFmt numFmtId="189" formatCode="#,##0,,_);\(#,##0,,\);&quot; - &quot;;@_)"/>
            </x14:dxf>
          </x14:cfRule>
          <xm:sqref>K34</xm:sqref>
        </x14:conditionalFormatting>
        <x14:conditionalFormatting xmlns:xm="http://schemas.microsoft.com/office/excel/2006/main">
          <x14:cfRule type="expression" priority="713" stopIfTrue="1" id="{E2276C37-9441-44AA-8825-78AD299E0B55}">
            <xm:f>Report_DCF!$B$4="M USD"</xm:f>
            <x14:dxf>
              <numFmt numFmtId="189" formatCode="#,##0,,_);\(#,##0,,\);&quot; - &quot;;@_)"/>
            </x14:dxf>
          </x14:cfRule>
          <xm:sqref>L34</xm:sqref>
        </x14:conditionalFormatting>
        <x14:conditionalFormatting xmlns:xm="http://schemas.microsoft.com/office/excel/2006/main">
          <x14:cfRule type="expression" priority="712" stopIfTrue="1" id="{01C627DA-6EEF-42B4-965D-F4D830700AC1}">
            <xm:f>Report_DCF!$B$4="M USD"</xm:f>
            <x14:dxf>
              <numFmt numFmtId="189" formatCode="#,##0,,_);\(#,##0,,\);&quot; - &quot;;@_)"/>
            </x14:dxf>
          </x14:cfRule>
          <xm:sqref>M34</xm:sqref>
        </x14:conditionalFormatting>
        <x14:conditionalFormatting xmlns:xm="http://schemas.microsoft.com/office/excel/2006/main">
          <x14:cfRule type="expression" priority="711" stopIfTrue="1" id="{FA19E980-D963-4161-B7ED-77ED60AB7A38}">
            <xm:f>Report_DCF!$B$4="M USD"</xm:f>
            <x14:dxf>
              <numFmt numFmtId="189" formatCode="#,##0,,_);\(#,##0,,\);&quot; - &quot;;@_)"/>
            </x14:dxf>
          </x14:cfRule>
          <xm:sqref>N34</xm:sqref>
        </x14:conditionalFormatting>
        <x14:conditionalFormatting xmlns:xm="http://schemas.microsoft.com/office/excel/2006/main">
          <x14:cfRule type="expression" priority="710" stopIfTrue="1" id="{25048F3E-B575-4ADF-978A-FC29546247DD}">
            <xm:f>Report_DCF!$B$4="M USD"</xm:f>
            <x14:dxf>
              <numFmt numFmtId="189" formatCode="#,##0,,_);\(#,##0,,\);&quot; - &quot;;@_)"/>
            </x14:dxf>
          </x14:cfRule>
          <xm:sqref>O34</xm:sqref>
        </x14:conditionalFormatting>
        <x14:conditionalFormatting xmlns:xm="http://schemas.microsoft.com/office/excel/2006/main">
          <x14:cfRule type="expression" priority="709" stopIfTrue="1" id="{3097498B-CD5A-4773-AA43-B95E1C9A1B5E}">
            <xm:f>Report_DCF!$B$4="M USD"</xm:f>
            <x14:dxf>
              <numFmt numFmtId="189" formatCode="#,##0,,_);\(#,##0,,\);&quot; - &quot;;@_)"/>
            </x14:dxf>
          </x14:cfRule>
          <xm:sqref>F35</xm:sqref>
        </x14:conditionalFormatting>
        <x14:conditionalFormatting xmlns:xm="http://schemas.microsoft.com/office/excel/2006/main">
          <x14:cfRule type="expression" priority="708" stopIfTrue="1" id="{9484E89D-1D33-4608-A08D-009B8B996F8A}">
            <xm:f>Report_DCF!$B$4="M USD"</xm:f>
            <x14:dxf>
              <numFmt numFmtId="189" formatCode="#,##0,,_);\(#,##0,,\);&quot; - &quot;;@_)"/>
            </x14:dxf>
          </x14:cfRule>
          <xm:sqref>G35</xm:sqref>
        </x14:conditionalFormatting>
        <x14:conditionalFormatting xmlns:xm="http://schemas.microsoft.com/office/excel/2006/main">
          <x14:cfRule type="expression" priority="707" stopIfTrue="1" id="{174230FC-03E1-4F75-A1FB-EAF4DDD71022}">
            <xm:f>Report_DCF!$B$4="M USD"</xm:f>
            <x14:dxf>
              <numFmt numFmtId="189" formatCode="#,##0,,_);\(#,##0,,\);&quot; - &quot;;@_)"/>
            </x14:dxf>
          </x14:cfRule>
          <xm:sqref>H35</xm:sqref>
        </x14:conditionalFormatting>
        <x14:conditionalFormatting xmlns:xm="http://schemas.microsoft.com/office/excel/2006/main">
          <x14:cfRule type="expression" priority="706" stopIfTrue="1" id="{FB6EE389-108C-4FFB-8321-BE03D08A05F8}">
            <xm:f>Report_DCF!$B$4="M USD"</xm:f>
            <x14:dxf>
              <numFmt numFmtId="189" formatCode="#,##0,,_);\(#,##0,,\);&quot; - &quot;;@_)"/>
            </x14:dxf>
          </x14:cfRule>
          <xm:sqref>I35</xm:sqref>
        </x14:conditionalFormatting>
        <x14:conditionalFormatting xmlns:xm="http://schemas.microsoft.com/office/excel/2006/main">
          <x14:cfRule type="expression" priority="705" stopIfTrue="1" id="{C28E41C4-7B98-4CB3-89D6-4C490B922D8A}">
            <xm:f>Report_DCF!$B$4="M USD"</xm:f>
            <x14:dxf>
              <numFmt numFmtId="189" formatCode="#,##0,,_);\(#,##0,,\);&quot; - &quot;;@_)"/>
            </x14:dxf>
          </x14:cfRule>
          <xm:sqref>J35</xm:sqref>
        </x14:conditionalFormatting>
        <x14:conditionalFormatting xmlns:xm="http://schemas.microsoft.com/office/excel/2006/main">
          <x14:cfRule type="expression" priority="704" stopIfTrue="1" id="{727FDF8E-BF60-4F5F-9CCD-A7E27ED5DC89}">
            <xm:f>Report_DCF!$B$4="M USD"</xm:f>
            <x14:dxf>
              <numFmt numFmtId="189" formatCode="#,##0,,_);\(#,##0,,\);&quot; - &quot;;@_)"/>
            </x14:dxf>
          </x14:cfRule>
          <xm:sqref>K35</xm:sqref>
        </x14:conditionalFormatting>
        <x14:conditionalFormatting xmlns:xm="http://schemas.microsoft.com/office/excel/2006/main">
          <x14:cfRule type="expression" priority="703" stopIfTrue="1" id="{ECDEE2A7-DB74-4823-8345-ED31391826A6}">
            <xm:f>Report_DCF!$B$4="M USD"</xm:f>
            <x14:dxf>
              <numFmt numFmtId="189" formatCode="#,##0,,_);\(#,##0,,\);&quot; - &quot;;@_)"/>
            </x14:dxf>
          </x14:cfRule>
          <xm:sqref>L35</xm:sqref>
        </x14:conditionalFormatting>
        <x14:conditionalFormatting xmlns:xm="http://schemas.microsoft.com/office/excel/2006/main">
          <x14:cfRule type="expression" priority="702" stopIfTrue="1" id="{0BBF568C-485D-411F-91F2-64FA5A05A481}">
            <xm:f>Report_DCF!$B$4="M USD"</xm:f>
            <x14:dxf>
              <numFmt numFmtId="189" formatCode="#,##0,,_);\(#,##0,,\);&quot; - &quot;;@_)"/>
            </x14:dxf>
          </x14:cfRule>
          <xm:sqref>M35</xm:sqref>
        </x14:conditionalFormatting>
        <x14:conditionalFormatting xmlns:xm="http://schemas.microsoft.com/office/excel/2006/main">
          <x14:cfRule type="expression" priority="701" stopIfTrue="1" id="{555EAD62-18F6-4E7C-9FC5-69D27D250FD3}">
            <xm:f>Report_DCF!$B$4="M USD"</xm:f>
            <x14:dxf>
              <numFmt numFmtId="189" formatCode="#,##0,,_);\(#,##0,,\);&quot; - &quot;;@_)"/>
            </x14:dxf>
          </x14:cfRule>
          <xm:sqref>N35</xm:sqref>
        </x14:conditionalFormatting>
        <x14:conditionalFormatting xmlns:xm="http://schemas.microsoft.com/office/excel/2006/main">
          <x14:cfRule type="expression" priority="700" stopIfTrue="1" id="{E2294B58-1208-4D62-AA05-A95FB703584B}">
            <xm:f>Report_DCF!$B$4="M USD"</xm:f>
            <x14:dxf>
              <numFmt numFmtId="189" formatCode="#,##0,,_);\(#,##0,,\);&quot; - &quot;;@_)"/>
            </x14:dxf>
          </x14:cfRule>
          <xm:sqref>O35</xm:sqref>
        </x14:conditionalFormatting>
        <x14:conditionalFormatting xmlns:xm="http://schemas.microsoft.com/office/excel/2006/main">
          <x14:cfRule type="expression" priority="699" stopIfTrue="1" id="{062E6FB0-127D-4734-9BB8-1D53E64464CC}">
            <xm:f>Report_DCF!$B$4="M USD"</xm:f>
            <x14:dxf>
              <numFmt numFmtId="189" formatCode="#,##0,,_);\(#,##0,,\);&quot; - &quot;;@_)"/>
            </x14:dxf>
          </x14:cfRule>
          <xm:sqref>F36</xm:sqref>
        </x14:conditionalFormatting>
        <x14:conditionalFormatting xmlns:xm="http://schemas.microsoft.com/office/excel/2006/main">
          <x14:cfRule type="expression" priority="698" stopIfTrue="1" id="{9BDA86ED-56CC-4225-ACAC-A546CC26240A}">
            <xm:f>Report_DCF!$B$4="M USD"</xm:f>
            <x14:dxf>
              <numFmt numFmtId="189" formatCode="#,##0,,_);\(#,##0,,\);&quot; - &quot;;@_)"/>
            </x14:dxf>
          </x14:cfRule>
          <xm:sqref>G36</xm:sqref>
        </x14:conditionalFormatting>
        <x14:conditionalFormatting xmlns:xm="http://schemas.microsoft.com/office/excel/2006/main">
          <x14:cfRule type="expression" priority="697" stopIfTrue="1" id="{6A5EFFA9-0AB3-4973-B509-0496BD2E6F1D}">
            <xm:f>Report_DCF!$B$4="M USD"</xm:f>
            <x14:dxf>
              <numFmt numFmtId="189" formatCode="#,##0,,_);\(#,##0,,\);&quot; - &quot;;@_)"/>
            </x14:dxf>
          </x14:cfRule>
          <xm:sqref>H36</xm:sqref>
        </x14:conditionalFormatting>
        <x14:conditionalFormatting xmlns:xm="http://schemas.microsoft.com/office/excel/2006/main">
          <x14:cfRule type="expression" priority="696" stopIfTrue="1" id="{1256AD8D-4065-4FC0-8814-975D24393967}">
            <xm:f>Report_DCF!$B$4="M USD"</xm:f>
            <x14:dxf>
              <numFmt numFmtId="189" formatCode="#,##0,,_);\(#,##0,,\);&quot; - &quot;;@_)"/>
            </x14:dxf>
          </x14:cfRule>
          <xm:sqref>I36</xm:sqref>
        </x14:conditionalFormatting>
        <x14:conditionalFormatting xmlns:xm="http://schemas.microsoft.com/office/excel/2006/main">
          <x14:cfRule type="expression" priority="695" stopIfTrue="1" id="{C850184E-0DA1-4F2F-A8AF-CA52F99B5B5F}">
            <xm:f>Report_DCF!$B$4="M USD"</xm:f>
            <x14:dxf>
              <numFmt numFmtId="189" formatCode="#,##0,,_);\(#,##0,,\);&quot; - &quot;;@_)"/>
            </x14:dxf>
          </x14:cfRule>
          <xm:sqref>J36</xm:sqref>
        </x14:conditionalFormatting>
        <x14:conditionalFormatting xmlns:xm="http://schemas.microsoft.com/office/excel/2006/main">
          <x14:cfRule type="expression" priority="694" stopIfTrue="1" id="{7AA4B97A-F816-4DE4-8849-36BB490DA245}">
            <xm:f>Report_DCF!$B$4="M USD"</xm:f>
            <x14:dxf>
              <numFmt numFmtId="189" formatCode="#,##0,,_);\(#,##0,,\);&quot; - &quot;;@_)"/>
            </x14:dxf>
          </x14:cfRule>
          <xm:sqref>K36</xm:sqref>
        </x14:conditionalFormatting>
        <x14:conditionalFormatting xmlns:xm="http://schemas.microsoft.com/office/excel/2006/main">
          <x14:cfRule type="expression" priority="693" stopIfTrue="1" id="{83A57326-DE66-4C8C-8ADD-D4B9D34CC0A0}">
            <xm:f>Report_DCF!$B$4="M USD"</xm:f>
            <x14:dxf>
              <numFmt numFmtId="189" formatCode="#,##0,,_);\(#,##0,,\);&quot; - &quot;;@_)"/>
            </x14:dxf>
          </x14:cfRule>
          <xm:sqref>L36</xm:sqref>
        </x14:conditionalFormatting>
        <x14:conditionalFormatting xmlns:xm="http://schemas.microsoft.com/office/excel/2006/main">
          <x14:cfRule type="expression" priority="692" stopIfTrue="1" id="{4B6B9009-A7EB-4624-A1DF-294919EB5A16}">
            <xm:f>Report_DCF!$B$4="M USD"</xm:f>
            <x14:dxf>
              <numFmt numFmtId="189" formatCode="#,##0,,_);\(#,##0,,\);&quot; - &quot;;@_)"/>
            </x14:dxf>
          </x14:cfRule>
          <xm:sqref>M36</xm:sqref>
        </x14:conditionalFormatting>
        <x14:conditionalFormatting xmlns:xm="http://schemas.microsoft.com/office/excel/2006/main">
          <x14:cfRule type="expression" priority="691" stopIfTrue="1" id="{6B483ACB-E2A3-43A9-8730-17B37E5B2FDE}">
            <xm:f>Report_DCF!$B$4="M USD"</xm:f>
            <x14:dxf>
              <numFmt numFmtId="189" formatCode="#,##0,,_);\(#,##0,,\);&quot; - &quot;;@_)"/>
            </x14:dxf>
          </x14:cfRule>
          <xm:sqref>N36</xm:sqref>
        </x14:conditionalFormatting>
        <x14:conditionalFormatting xmlns:xm="http://schemas.microsoft.com/office/excel/2006/main">
          <x14:cfRule type="expression" priority="690" stopIfTrue="1" id="{01385F00-CE09-4814-A1EB-BAF6FE1C897B}">
            <xm:f>Report_DCF!$B$4="M USD"</xm:f>
            <x14:dxf>
              <numFmt numFmtId="189" formatCode="#,##0,,_);\(#,##0,,\);&quot; - &quot;;@_)"/>
            </x14:dxf>
          </x14:cfRule>
          <xm:sqref>O36</xm:sqref>
        </x14:conditionalFormatting>
        <x14:conditionalFormatting xmlns:xm="http://schemas.microsoft.com/office/excel/2006/main">
          <x14:cfRule type="expression" priority="689" stopIfTrue="1" id="{742FAD6A-6A37-46E4-BE4F-FD93A2C02F59}">
            <xm:f>Report_DCF!$B$4="M USD"</xm:f>
            <x14:dxf>
              <numFmt numFmtId="189" formatCode="#,##0,,_);\(#,##0,,\);&quot; - &quot;;@_)"/>
            </x14:dxf>
          </x14:cfRule>
          <xm:sqref>F37</xm:sqref>
        </x14:conditionalFormatting>
        <x14:conditionalFormatting xmlns:xm="http://schemas.microsoft.com/office/excel/2006/main">
          <x14:cfRule type="expression" priority="688" stopIfTrue="1" id="{085A5AED-B676-4626-A9B4-EEBD2D593ED1}">
            <xm:f>Report_DCF!$B$4="M USD"</xm:f>
            <x14:dxf>
              <numFmt numFmtId="189" formatCode="#,##0,,_);\(#,##0,,\);&quot; - &quot;;@_)"/>
            </x14:dxf>
          </x14:cfRule>
          <xm:sqref>G37</xm:sqref>
        </x14:conditionalFormatting>
        <x14:conditionalFormatting xmlns:xm="http://schemas.microsoft.com/office/excel/2006/main">
          <x14:cfRule type="expression" priority="687" stopIfTrue="1" id="{DB802573-A86C-4D34-B9FA-C8A790CEEFC6}">
            <xm:f>Report_DCF!$B$4="M USD"</xm:f>
            <x14:dxf>
              <numFmt numFmtId="189" formatCode="#,##0,,_);\(#,##0,,\);&quot; - &quot;;@_)"/>
            </x14:dxf>
          </x14:cfRule>
          <xm:sqref>H37</xm:sqref>
        </x14:conditionalFormatting>
        <x14:conditionalFormatting xmlns:xm="http://schemas.microsoft.com/office/excel/2006/main">
          <x14:cfRule type="expression" priority="686" stopIfTrue="1" id="{4798BD20-8C05-499E-8C0D-48135DBF296C}">
            <xm:f>Report_DCF!$B$4="M USD"</xm:f>
            <x14:dxf>
              <numFmt numFmtId="189" formatCode="#,##0,,_);\(#,##0,,\);&quot; - &quot;;@_)"/>
            </x14:dxf>
          </x14:cfRule>
          <xm:sqref>I37</xm:sqref>
        </x14:conditionalFormatting>
        <x14:conditionalFormatting xmlns:xm="http://schemas.microsoft.com/office/excel/2006/main">
          <x14:cfRule type="expression" priority="685" stopIfTrue="1" id="{8B6C25AB-8167-4DA8-84AB-9044DBFDD427}">
            <xm:f>Report_DCF!$B$4="M USD"</xm:f>
            <x14:dxf>
              <numFmt numFmtId="189" formatCode="#,##0,,_);\(#,##0,,\);&quot; - &quot;;@_)"/>
            </x14:dxf>
          </x14:cfRule>
          <xm:sqref>J37</xm:sqref>
        </x14:conditionalFormatting>
        <x14:conditionalFormatting xmlns:xm="http://schemas.microsoft.com/office/excel/2006/main">
          <x14:cfRule type="expression" priority="684" stopIfTrue="1" id="{9A7DA57B-C55B-48A6-887D-F62B2AE126CA}">
            <xm:f>Report_DCF!$B$4="M USD"</xm:f>
            <x14:dxf>
              <numFmt numFmtId="189" formatCode="#,##0,,_);\(#,##0,,\);&quot; - &quot;;@_)"/>
            </x14:dxf>
          </x14:cfRule>
          <xm:sqref>K37</xm:sqref>
        </x14:conditionalFormatting>
        <x14:conditionalFormatting xmlns:xm="http://schemas.microsoft.com/office/excel/2006/main">
          <x14:cfRule type="expression" priority="683" stopIfTrue="1" id="{84F9A9F1-A255-4A6A-B14A-FA2288DAD96E}">
            <xm:f>Report_DCF!$B$4="M USD"</xm:f>
            <x14:dxf>
              <numFmt numFmtId="189" formatCode="#,##0,,_);\(#,##0,,\);&quot; - &quot;;@_)"/>
            </x14:dxf>
          </x14:cfRule>
          <xm:sqref>L37</xm:sqref>
        </x14:conditionalFormatting>
        <x14:conditionalFormatting xmlns:xm="http://schemas.microsoft.com/office/excel/2006/main">
          <x14:cfRule type="expression" priority="682" stopIfTrue="1" id="{D889210D-3920-43AF-942B-1FB2BA24D00D}">
            <xm:f>Report_DCF!$B$4="M USD"</xm:f>
            <x14:dxf>
              <numFmt numFmtId="189" formatCode="#,##0,,_);\(#,##0,,\);&quot; - &quot;;@_)"/>
            </x14:dxf>
          </x14:cfRule>
          <xm:sqref>M37</xm:sqref>
        </x14:conditionalFormatting>
        <x14:conditionalFormatting xmlns:xm="http://schemas.microsoft.com/office/excel/2006/main">
          <x14:cfRule type="expression" priority="681" stopIfTrue="1" id="{BCBC52ED-481E-4167-A061-BC42090E0224}">
            <xm:f>Report_DCF!$B$4="M USD"</xm:f>
            <x14:dxf>
              <numFmt numFmtId="189" formatCode="#,##0,,_);\(#,##0,,\);&quot; - &quot;;@_)"/>
            </x14:dxf>
          </x14:cfRule>
          <xm:sqref>N37</xm:sqref>
        </x14:conditionalFormatting>
        <x14:conditionalFormatting xmlns:xm="http://schemas.microsoft.com/office/excel/2006/main">
          <x14:cfRule type="expression" priority="680" stopIfTrue="1" id="{80707BF0-2F83-424A-9677-BE4843DA3510}">
            <xm:f>Report_DCF!$B$4="M USD"</xm:f>
            <x14:dxf>
              <numFmt numFmtId="189" formatCode="#,##0,,_);\(#,##0,,\);&quot; - &quot;;@_)"/>
            </x14:dxf>
          </x14:cfRule>
          <xm:sqref>O37</xm:sqref>
        </x14:conditionalFormatting>
        <x14:conditionalFormatting xmlns:xm="http://schemas.microsoft.com/office/excel/2006/main">
          <x14:cfRule type="expression" priority="679" stopIfTrue="1" id="{5556F151-D6AE-429A-8AF8-3ECF683B0F0B}">
            <xm:f>Report_DCF!$B$4="M USD"</xm:f>
            <x14:dxf>
              <numFmt numFmtId="189" formatCode="#,##0,,_);\(#,##0,,\);&quot; - &quot;;@_)"/>
            </x14:dxf>
          </x14:cfRule>
          <xm:sqref>A38</xm:sqref>
        </x14:conditionalFormatting>
        <x14:conditionalFormatting xmlns:xm="http://schemas.microsoft.com/office/excel/2006/main">
          <x14:cfRule type="expression" priority="678" stopIfTrue="1" id="{0D9EDAE7-DC26-41A4-8753-E4805735CC1B}">
            <xm:f>Report_DCF!$B$4="M USD"</xm:f>
            <x14:dxf>
              <numFmt numFmtId="189" formatCode="#,##0,,_);\(#,##0,,\);&quot; - &quot;;@_)"/>
            </x14:dxf>
          </x14:cfRule>
          <xm:sqref>B38</xm:sqref>
        </x14:conditionalFormatting>
        <x14:conditionalFormatting xmlns:xm="http://schemas.microsoft.com/office/excel/2006/main">
          <x14:cfRule type="expression" priority="677" stopIfTrue="1" id="{8E9B6CA1-D0F4-4480-924E-02CF4222C5FC}">
            <xm:f>Report_DCF!$B$4="M USD"</xm:f>
            <x14:dxf>
              <numFmt numFmtId="189" formatCode="#,##0,,_);\(#,##0,,\);&quot; - &quot;;@_)"/>
            </x14:dxf>
          </x14:cfRule>
          <xm:sqref>C38</xm:sqref>
        </x14:conditionalFormatting>
        <x14:conditionalFormatting xmlns:xm="http://schemas.microsoft.com/office/excel/2006/main">
          <x14:cfRule type="expression" priority="676" stopIfTrue="1" id="{7DFC0EFB-133C-4E05-A6D9-AD4C661EBDB1}">
            <xm:f>Report_DCF!$B$4="M USD"</xm:f>
            <x14:dxf>
              <numFmt numFmtId="189" formatCode="#,##0,,_);\(#,##0,,\);&quot; - &quot;;@_)"/>
            </x14:dxf>
          </x14:cfRule>
          <xm:sqref>D38</xm:sqref>
        </x14:conditionalFormatting>
        <x14:conditionalFormatting xmlns:xm="http://schemas.microsoft.com/office/excel/2006/main">
          <x14:cfRule type="expression" priority="675" stopIfTrue="1" id="{68EFE709-01DD-4E17-A9CB-B082C9C0A7C7}">
            <xm:f>Report_DCF!$B$4="M USD"</xm:f>
            <x14:dxf>
              <numFmt numFmtId="189" formatCode="#,##0,,_);\(#,##0,,\);&quot; - &quot;;@_)"/>
            </x14:dxf>
          </x14:cfRule>
          <xm:sqref>E38</xm:sqref>
        </x14:conditionalFormatting>
        <x14:conditionalFormatting xmlns:xm="http://schemas.microsoft.com/office/excel/2006/main">
          <x14:cfRule type="expression" priority="674" stopIfTrue="1" id="{6A23B9BC-5B30-4870-AA00-246BA860E44F}">
            <xm:f>Report_DCF!$B$4="M USD"</xm:f>
            <x14:dxf>
              <numFmt numFmtId="189" formatCode="#,##0,,_);\(#,##0,,\);&quot; - &quot;;@_)"/>
            </x14:dxf>
          </x14:cfRule>
          <xm:sqref>F38</xm:sqref>
        </x14:conditionalFormatting>
        <x14:conditionalFormatting xmlns:xm="http://schemas.microsoft.com/office/excel/2006/main">
          <x14:cfRule type="expression" priority="673" stopIfTrue="1" id="{E52D3B25-BADC-46D9-B0FE-538C0467C973}">
            <xm:f>Report_DCF!$B$4="M USD"</xm:f>
            <x14:dxf>
              <numFmt numFmtId="189" formatCode="#,##0,,_);\(#,##0,,\);&quot; - &quot;;@_)"/>
            </x14:dxf>
          </x14:cfRule>
          <xm:sqref>G38</xm:sqref>
        </x14:conditionalFormatting>
        <x14:conditionalFormatting xmlns:xm="http://schemas.microsoft.com/office/excel/2006/main">
          <x14:cfRule type="expression" priority="672" stopIfTrue="1" id="{62D579B9-EF52-413C-B84B-BE45EFBC5CE7}">
            <xm:f>Report_DCF!$B$4="M USD"</xm:f>
            <x14:dxf>
              <numFmt numFmtId="189" formatCode="#,##0,,_);\(#,##0,,\);&quot; - &quot;;@_)"/>
            </x14:dxf>
          </x14:cfRule>
          <xm:sqref>H38</xm:sqref>
        </x14:conditionalFormatting>
        <x14:conditionalFormatting xmlns:xm="http://schemas.microsoft.com/office/excel/2006/main">
          <x14:cfRule type="expression" priority="671" stopIfTrue="1" id="{A9EBEA51-CAE8-47D3-88E4-C4FEC5EEB6E8}">
            <xm:f>Report_DCF!$B$4="M USD"</xm:f>
            <x14:dxf>
              <numFmt numFmtId="189" formatCode="#,##0,,_);\(#,##0,,\);&quot; - &quot;;@_)"/>
            </x14:dxf>
          </x14:cfRule>
          <xm:sqref>I38</xm:sqref>
        </x14:conditionalFormatting>
        <x14:conditionalFormatting xmlns:xm="http://schemas.microsoft.com/office/excel/2006/main">
          <x14:cfRule type="expression" priority="670" stopIfTrue="1" id="{2EBE96F7-3E4E-4F78-916E-FBE0499725FC}">
            <xm:f>Report_DCF!$B$4="M USD"</xm:f>
            <x14:dxf>
              <numFmt numFmtId="189" formatCode="#,##0,,_);\(#,##0,,\);&quot; - &quot;;@_)"/>
            </x14:dxf>
          </x14:cfRule>
          <xm:sqref>J38</xm:sqref>
        </x14:conditionalFormatting>
        <x14:conditionalFormatting xmlns:xm="http://schemas.microsoft.com/office/excel/2006/main">
          <x14:cfRule type="expression" priority="669" stopIfTrue="1" id="{5E220B49-CC5E-4372-9B74-4D5CAC309F22}">
            <xm:f>Report_DCF!$B$4="M USD"</xm:f>
            <x14:dxf>
              <numFmt numFmtId="189" formatCode="#,##0,,_);\(#,##0,,\);&quot; - &quot;;@_)"/>
            </x14:dxf>
          </x14:cfRule>
          <xm:sqref>K38</xm:sqref>
        </x14:conditionalFormatting>
        <x14:conditionalFormatting xmlns:xm="http://schemas.microsoft.com/office/excel/2006/main">
          <x14:cfRule type="expression" priority="668" stopIfTrue="1" id="{D1D5E235-AB45-4542-8C8E-D30BD2758060}">
            <xm:f>Report_DCF!$B$4="M USD"</xm:f>
            <x14:dxf>
              <numFmt numFmtId="189" formatCode="#,##0,,_);\(#,##0,,\);&quot; - &quot;;@_)"/>
            </x14:dxf>
          </x14:cfRule>
          <xm:sqref>L38</xm:sqref>
        </x14:conditionalFormatting>
        <x14:conditionalFormatting xmlns:xm="http://schemas.microsoft.com/office/excel/2006/main">
          <x14:cfRule type="expression" priority="667" stopIfTrue="1" id="{43630C42-F07B-44AC-B148-40437B038E64}">
            <xm:f>Report_DCF!$B$4="M USD"</xm:f>
            <x14:dxf>
              <numFmt numFmtId="189" formatCode="#,##0,,_);\(#,##0,,\);&quot; - &quot;;@_)"/>
            </x14:dxf>
          </x14:cfRule>
          <xm:sqref>M38</xm:sqref>
        </x14:conditionalFormatting>
        <x14:conditionalFormatting xmlns:xm="http://schemas.microsoft.com/office/excel/2006/main">
          <x14:cfRule type="expression" priority="666" stopIfTrue="1" id="{575BDFCC-AE7E-4B08-9C42-30886CC9A695}">
            <xm:f>Report_DCF!$B$4="M USD"</xm:f>
            <x14:dxf>
              <numFmt numFmtId="189" formatCode="#,##0,,_);\(#,##0,,\);&quot; - &quot;;@_)"/>
            </x14:dxf>
          </x14:cfRule>
          <xm:sqref>A40</xm:sqref>
        </x14:conditionalFormatting>
        <x14:conditionalFormatting xmlns:xm="http://schemas.microsoft.com/office/excel/2006/main">
          <x14:cfRule type="expression" priority="665" stopIfTrue="1" id="{2CA225F0-6950-4FD6-A134-5175F6CF226F}">
            <xm:f>Report_DCF!$B$4="M USD"</xm:f>
            <x14:dxf>
              <numFmt numFmtId="189" formatCode="#,##0,,_);\(#,##0,,\);&quot; - &quot;;@_)"/>
            </x14:dxf>
          </x14:cfRule>
          <xm:sqref>B40</xm:sqref>
        </x14:conditionalFormatting>
        <x14:conditionalFormatting xmlns:xm="http://schemas.microsoft.com/office/excel/2006/main">
          <x14:cfRule type="expression" priority="664" stopIfTrue="1" id="{D034C8FA-F762-421B-BB03-04CFB673206E}">
            <xm:f>Report_DCF!$B$4="M USD"</xm:f>
            <x14:dxf>
              <numFmt numFmtId="189" formatCode="#,##0,,_);\(#,##0,,\);&quot; - &quot;;@_)"/>
            </x14:dxf>
          </x14:cfRule>
          <xm:sqref>C40</xm:sqref>
        </x14:conditionalFormatting>
        <x14:conditionalFormatting xmlns:xm="http://schemas.microsoft.com/office/excel/2006/main">
          <x14:cfRule type="expression" priority="663" stopIfTrue="1" id="{021AFD56-0882-4789-A493-2AEC3D4B752B}">
            <xm:f>Report_DCF!$B$4="M USD"</xm:f>
            <x14:dxf>
              <numFmt numFmtId="189" formatCode="#,##0,,_);\(#,##0,,\);&quot; - &quot;;@_)"/>
            </x14:dxf>
          </x14:cfRule>
          <xm:sqref>D40</xm:sqref>
        </x14:conditionalFormatting>
        <x14:conditionalFormatting xmlns:xm="http://schemas.microsoft.com/office/excel/2006/main">
          <x14:cfRule type="expression" priority="662" stopIfTrue="1" id="{4FF1F1E1-34E3-4D8D-81BC-933D55791487}">
            <xm:f>Report_DCF!$B$4="M USD"</xm:f>
            <x14:dxf>
              <numFmt numFmtId="189" formatCode="#,##0,,_);\(#,##0,,\);&quot; - &quot;;@_)"/>
            </x14:dxf>
          </x14:cfRule>
          <xm:sqref>E40</xm:sqref>
        </x14:conditionalFormatting>
        <x14:conditionalFormatting xmlns:xm="http://schemas.microsoft.com/office/excel/2006/main">
          <x14:cfRule type="expression" priority="661" stopIfTrue="1" id="{1ABABED2-063D-4B1C-ABB7-8CCF8B582497}">
            <xm:f>Report_DCF!$B$4="M USD"</xm:f>
            <x14:dxf>
              <numFmt numFmtId="189" formatCode="#,##0,,_);\(#,##0,,\);&quot; - &quot;;@_)"/>
            </x14:dxf>
          </x14:cfRule>
          <xm:sqref>F40</xm:sqref>
        </x14:conditionalFormatting>
        <x14:conditionalFormatting xmlns:xm="http://schemas.microsoft.com/office/excel/2006/main">
          <x14:cfRule type="expression" priority="660" stopIfTrue="1" id="{EBD578FB-7E2A-4BD9-84B5-3C5B004578FB}">
            <xm:f>Report_DCF!$B$4="M USD"</xm:f>
            <x14:dxf>
              <numFmt numFmtId="189" formatCode="#,##0,,_);\(#,##0,,\);&quot; - &quot;;@_)"/>
            </x14:dxf>
          </x14:cfRule>
          <xm:sqref>G40</xm:sqref>
        </x14:conditionalFormatting>
        <x14:conditionalFormatting xmlns:xm="http://schemas.microsoft.com/office/excel/2006/main">
          <x14:cfRule type="expression" priority="659" stopIfTrue="1" id="{D853A13D-8A82-4693-8932-B08558EEB0E3}">
            <xm:f>Report_DCF!$B$4="M USD"</xm:f>
            <x14:dxf>
              <numFmt numFmtId="189" formatCode="#,##0,,_);\(#,##0,,\);&quot; - &quot;;@_)"/>
            </x14:dxf>
          </x14:cfRule>
          <xm:sqref>H40</xm:sqref>
        </x14:conditionalFormatting>
        <x14:conditionalFormatting xmlns:xm="http://schemas.microsoft.com/office/excel/2006/main">
          <x14:cfRule type="expression" priority="658" stopIfTrue="1" id="{91EA6644-4A6C-4FAE-913D-A49E5155427F}">
            <xm:f>Report_DCF!$B$4="M USD"</xm:f>
            <x14:dxf>
              <numFmt numFmtId="189" formatCode="#,##0,,_);\(#,##0,,\);&quot; - &quot;;@_)"/>
            </x14:dxf>
          </x14:cfRule>
          <xm:sqref>I40</xm:sqref>
        </x14:conditionalFormatting>
        <x14:conditionalFormatting xmlns:xm="http://schemas.microsoft.com/office/excel/2006/main">
          <x14:cfRule type="expression" priority="657" stopIfTrue="1" id="{5476D6B4-3FB3-448E-9552-BABFE367053C}">
            <xm:f>Report_DCF!$B$4="M USD"</xm:f>
            <x14:dxf>
              <numFmt numFmtId="189" formatCode="#,##0,,_);\(#,##0,,\);&quot; - &quot;;@_)"/>
            </x14:dxf>
          </x14:cfRule>
          <xm:sqref>J40</xm:sqref>
        </x14:conditionalFormatting>
        <x14:conditionalFormatting xmlns:xm="http://schemas.microsoft.com/office/excel/2006/main">
          <x14:cfRule type="expression" priority="656" stopIfTrue="1" id="{E5592B57-91F0-4273-9B3B-F7C267942210}">
            <xm:f>Report_DCF!$B$4="M USD"</xm:f>
            <x14:dxf>
              <numFmt numFmtId="189" formatCode="#,##0,,_);\(#,##0,,\);&quot; - &quot;;@_)"/>
            </x14:dxf>
          </x14:cfRule>
          <xm:sqref>K40</xm:sqref>
        </x14:conditionalFormatting>
        <x14:conditionalFormatting xmlns:xm="http://schemas.microsoft.com/office/excel/2006/main">
          <x14:cfRule type="expression" priority="655" stopIfTrue="1" id="{CE753FCE-0DAD-4435-8C97-7DC83045AC3B}">
            <xm:f>Report_DCF!$B$4="M USD"</xm:f>
            <x14:dxf>
              <numFmt numFmtId="189" formatCode="#,##0,,_);\(#,##0,,\);&quot; - &quot;;@_)"/>
            </x14:dxf>
          </x14:cfRule>
          <xm:sqref>L40</xm:sqref>
        </x14:conditionalFormatting>
        <x14:conditionalFormatting xmlns:xm="http://schemas.microsoft.com/office/excel/2006/main">
          <x14:cfRule type="expression" priority="654" stopIfTrue="1" id="{B6CF3B3F-4719-4D30-8087-4339878248AD}">
            <xm:f>Report_DCF!$B$4="M USD"</xm:f>
            <x14:dxf>
              <numFmt numFmtId="189" formatCode="#,##0,,_);\(#,##0,,\);&quot; - &quot;;@_)"/>
            </x14:dxf>
          </x14:cfRule>
          <xm:sqref>M40</xm:sqref>
        </x14:conditionalFormatting>
        <x14:conditionalFormatting xmlns:xm="http://schemas.microsoft.com/office/excel/2006/main">
          <x14:cfRule type="expression" priority="653" stopIfTrue="1" id="{BF091CB0-F1D1-40C2-B5DB-18EA35C678B6}">
            <xm:f>Report_DCF!$B$4="M USD"</xm:f>
            <x14:dxf>
              <numFmt numFmtId="189" formatCode="#,##0,,_);\(#,##0,,\);&quot; - &quot;;@_)"/>
            </x14:dxf>
          </x14:cfRule>
          <xm:sqref>F44</xm:sqref>
        </x14:conditionalFormatting>
        <x14:conditionalFormatting xmlns:xm="http://schemas.microsoft.com/office/excel/2006/main">
          <x14:cfRule type="expression" priority="652" stopIfTrue="1" id="{8FB227F0-327A-45C6-AB6C-B445184DADA3}">
            <xm:f>Report_DCF!$B$4="M USD"</xm:f>
            <x14:dxf>
              <numFmt numFmtId="189" formatCode="#,##0,,_);\(#,##0,,\);&quot; - &quot;;@_)"/>
            </x14:dxf>
          </x14:cfRule>
          <xm:sqref>G44</xm:sqref>
        </x14:conditionalFormatting>
        <x14:conditionalFormatting xmlns:xm="http://schemas.microsoft.com/office/excel/2006/main">
          <x14:cfRule type="expression" priority="651" stopIfTrue="1" id="{2EFEB1F3-C618-4A61-9A2C-D4B1D03AD212}">
            <xm:f>Report_DCF!$B$4="M USD"</xm:f>
            <x14:dxf>
              <numFmt numFmtId="189" formatCode="#,##0,,_);\(#,##0,,\);&quot; - &quot;;@_)"/>
            </x14:dxf>
          </x14:cfRule>
          <xm:sqref>H44</xm:sqref>
        </x14:conditionalFormatting>
        <x14:conditionalFormatting xmlns:xm="http://schemas.microsoft.com/office/excel/2006/main">
          <x14:cfRule type="expression" priority="650" stopIfTrue="1" id="{3CAB3A3D-68F1-417A-91DB-2CB764F2F8D3}">
            <xm:f>Report_DCF!$B$4="M USD"</xm:f>
            <x14:dxf>
              <numFmt numFmtId="189" formatCode="#,##0,,_);\(#,##0,,\);&quot; - &quot;;@_)"/>
            </x14:dxf>
          </x14:cfRule>
          <xm:sqref>I44</xm:sqref>
        </x14:conditionalFormatting>
        <x14:conditionalFormatting xmlns:xm="http://schemas.microsoft.com/office/excel/2006/main">
          <x14:cfRule type="expression" priority="649" stopIfTrue="1" id="{6460B4CD-81C6-40E0-B916-F257BCDD0A49}">
            <xm:f>Report_DCF!$B$4="M USD"</xm:f>
            <x14:dxf>
              <numFmt numFmtId="189" formatCode="#,##0,,_);\(#,##0,,\);&quot; - &quot;;@_)"/>
            </x14:dxf>
          </x14:cfRule>
          <xm:sqref>J44</xm:sqref>
        </x14:conditionalFormatting>
        <x14:conditionalFormatting xmlns:xm="http://schemas.microsoft.com/office/excel/2006/main">
          <x14:cfRule type="expression" priority="648" stopIfTrue="1" id="{69C8532E-6CE5-44F4-8C3D-9CE42640A7E3}">
            <xm:f>Report_DCF!$B$4="M USD"</xm:f>
            <x14:dxf>
              <numFmt numFmtId="189" formatCode="#,##0,,_);\(#,##0,,\);&quot; - &quot;;@_)"/>
            </x14:dxf>
          </x14:cfRule>
          <xm:sqref>K44</xm:sqref>
        </x14:conditionalFormatting>
        <x14:conditionalFormatting xmlns:xm="http://schemas.microsoft.com/office/excel/2006/main">
          <x14:cfRule type="expression" priority="647" stopIfTrue="1" id="{7553D5F4-7463-4163-97E7-B20CDF26FFC2}">
            <xm:f>Report_DCF!$B$4="M USD"</xm:f>
            <x14:dxf>
              <numFmt numFmtId="189" formatCode="#,##0,,_);\(#,##0,,\);&quot; - &quot;;@_)"/>
            </x14:dxf>
          </x14:cfRule>
          <xm:sqref>L44</xm:sqref>
        </x14:conditionalFormatting>
        <x14:conditionalFormatting xmlns:xm="http://schemas.microsoft.com/office/excel/2006/main">
          <x14:cfRule type="expression" priority="646" stopIfTrue="1" id="{185F4792-2EB3-4242-B423-6A1A1FC93C8C}">
            <xm:f>Report_DCF!$B$4="M USD"</xm:f>
            <x14:dxf>
              <numFmt numFmtId="189" formatCode="#,##0,,_);\(#,##0,,\);&quot; - &quot;;@_)"/>
            </x14:dxf>
          </x14:cfRule>
          <xm:sqref>M44</xm:sqref>
        </x14:conditionalFormatting>
        <x14:conditionalFormatting xmlns:xm="http://schemas.microsoft.com/office/excel/2006/main">
          <x14:cfRule type="expression" priority="645" stopIfTrue="1" id="{0FF0DB53-33B3-4940-9904-22F8BB840D8D}">
            <xm:f>Report_DCF!$B$4="M USD"</xm:f>
            <x14:dxf>
              <numFmt numFmtId="189" formatCode="#,##0,,_);\(#,##0,,\);&quot; - &quot;;@_)"/>
            </x14:dxf>
          </x14:cfRule>
          <xm:sqref>N44</xm:sqref>
        </x14:conditionalFormatting>
        <x14:conditionalFormatting xmlns:xm="http://schemas.microsoft.com/office/excel/2006/main">
          <x14:cfRule type="expression" priority="644" stopIfTrue="1" id="{C0C7EF22-1EB4-4C25-8999-249C07757A35}">
            <xm:f>Report_DCF!$B$4="M USD"</xm:f>
            <x14:dxf>
              <numFmt numFmtId="189" formatCode="#,##0,,_);\(#,##0,,\);&quot; - &quot;;@_)"/>
            </x14:dxf>
          </x14:cfRule>
          <xm:sqref>O44</xm:sqref>
        </x14:conditionalFormatting>
        <x14:conditionalFormatting xmlns:xm="http://schemas.microsoft.com/office/excel/2006/main">
          <x14:cfRule type="expression" priority="643" stopIfTrue="1" id="{228C407A-A8D7-4C8A-9C0D-FC6BB272CEC0}">
            <xm:f>Report_DCF!$B$4="M USD"</xm:f>
            <x14:dxf>
              <numFmt numFmtId="189" formatCode="#,##0,,_);\(#,##0,,\);&quot; - &quot;;@_)"/>
            </x14:dxf>
          </x14:cfRule>
          <xm:sqref>F45</xm:sqref>
        </x14:conditionalFormatting>
        <x14:conditionalFormatting xmlns:xm="http://schemas.microsoft.com/office/excel/2006/main">
          <x14:cfRule type="expression" priority="642" stopIfTrue="1" id="{BEB5D4C0-DDED-4FC2-9E8E-765749740385}">
            <xm:f>Report_DCF!$B$4="M USD"</xm:f>
            <x14:dxf>
              <numFmt numFmtId="189" formatCode="#,##0,,_);\(#,##0,,\);&quot; - &quot;;@_)"/>
            </x14:dxf>
          </x14:cfRule>
          <xm:sqref>G45</xm:sqref>
        </x14:conditionalFormatting>
        <x14:conditionalFormatting xmlns:xm="http://schemas.microsoft.com/office/excel/2006/main">
          <x14:cfRule type="expression" priority="641" stopIfTrue="1" id="{3CCF1BB2-0C41-4D9C-8DB4-6C3830D40E00}">
            <xm:f>Report_DCF!$B$4="M USD"</xm:f>
            <x14:dxf>
              <numFmt numFmtId="189" formatCode="#,##0,,_);\(#,##0,,\);&quot; - &quot;;@_)"/>
            </x14:dxf>
          </x14:cfRule>
          <xm:sqref>H45</xm:sqref>
        </x14:conditionalFormatting>
        <x14:conditionalFormatting xmlns:xm="http://schemas.microsoft.com/office/excel/2006/main">
          <x14:cfRule type="expression" priority="640" stopIfTrue="1" id="{66D2304F-38D0-40E5-8519-BDE78D579F69}">
            <xm:f>Report_DCF!$B$4="M USD"</xm:f>
            <x14:dxf>
              <numFmt numFmtId="189" formatCode="#,##0,,_);\(#,##0,,\);&quot; - &quot;;@_)"/>
            </x14:dxf>
          </x14:cfRule>
          <xm:sqref>I45</xm:sqref>
        </x14:conditionalFormatting>
        <x14:conditionalFormatting xmlns:xm="http://schemas.microsoft.com/office/excel/2006/main">
          <x14:cfRule type="expression" priority="639" stopIfTrue="1" id="{8EA482A9-ED47-42EB-81CA-EFA968DE0049}">
            <xm:f>Report_DCF!$B$4="M USD"</xm:f>
            <x14:dxf>
              <numFmt numFmtId="189" formatCode="#,##0,,_);\(#,##0,,\);&quot; - &quot;;@_)"/>
            </x14:dxf>
          </x14:cfRule>
          <xm:sqref>J45</xm:sqref>
        </x14:conditionalFormatting>
        <x14:conditionalFormatting xmlns:xm="http://schemas.microsoft.com/office/excel/2006/main">
          <x14:cfRule type="expression" priority="638" stopIfTrue="1" id="{E95AD3DC-871F-4541-8971-DF81D57907BF}">
            <xm:f>Report_DCF!$B$4="M USD"</xm:f>
            <x14:dxf>
              <numFmt numFmtId="189" formatCode="#,##0,,_);\(#,##0,,\);&quot; - &quot;;@_)"/>
            </x14:dxf>
          </x14:cfRule>
          <xm:sqref>K45</xm:sqref>
        </x14:conditionalFormatting>
        <x14:conditionalFormatting xmlns:xm="http://schemas.microsoft.com/office/excel/2006/main">
          <x14:cfRule type="expression" priority="637" stopIfTrue="1" id="{EA0DBDE9-B1E3-4C57-84EF-E3B500542EAB}">
            <xm:f>Report_DCF!$B$4="M USD"</xm:f>
            <x14:dxf>
              <numFmt numFmtId="189" formatCode="#,##0,,_);\(#,##0,,\);&quot; - &quot;;@_)"/>
            </x14:dxf>
          </x14:cfRule>
          <xm:sqref>L45</xm:sqref>
        </x14:conditionalFormatting>
        <x14:conditionalFormatting xmlns:xm="http://schemas.microsoft.com/office/excel/2006/main">
          <x14:cfRule type="expression" priority="636" stopIfTrue="1" id="{87DD09C8-5D30-4CB8-8FDA-A8732E29ABA4}">
            <xm:f>Report_DCF!$B$4="M USD"</xm:f>
            <x14:dxf>
              <numFmt numFmtId="189" formatCode="#,##0,,_);\(#,##0,,\);&quot; - &quot;;@_)"/>
            </x14:dxf>
          </x14:cfRule>
          <xm:sqref>M45</xm:sqref>
        </x14:conditionalFormatting>
        <x14:conditionalFormatting xmlns:xm="http://schemas.microsoft.com/office/excel/2006/main">
          <x14:cfRule type="expression" priority="635" stopIfTrue="1" id="{DC563380-3F2A-4B53-9D76-E02691FC3D8C}">
            <xm:f>Report_DCF!$B$4="M USD"</xm:f>
            <x14:dxf>
              <numFmt numFmtId="189" formatCode="#,##0,,_);\(#,##0,,\);&quot; - &quot;;@_)"/>
            </x14:dxf>
          </x14:cfRule>
          <xm:sqref>N45</xm:sqref>
        </x14:conditionalFormatting>
        <x14:conditionalFormatting xmlns:xm="http://schemas.microsoft.com/office/excel/2006/main">
          <x14:cfRule type="expression" priority="634" stopIfTrue="1" id="{824B5D54-854A-45A4-859A-B3587B86AA6E}">
            <xm:f>Report_DCF!$B$4="M USD"</xm:f>
            <x14:dxf>
              <numFmt numFmtId="189" formatCode="#,##0,,_);\(#,##0,,\);&quot; - &quot;;@_)"/>
            </x14:dxf>
          </x14:cfRule>
          <xm:sqref>O45</xm:sqref>
        </x14:conditionalFormatting>
        <x14:conditionalFormatting xmlns:xm="http://schemas.microsoft.com/office/excel/2006/main">
          <x14:cfRule type="expression" priority="633" stopIfTrue="1" id="{AF22B58C-98CB-4859-9A4B-15921D765542}">
            <xm:f>Report_DCF!$B$4="M USD"</xm:f>
            <x14:dxf>
              <numFmt numFmtId="189" formatCode="#,##0,,_);\(#,##0,,\);&quot; - &quot;;@_)"/>
            </x14:dxf>
          </x14:cfRule>
          <xm:sqref>F46</xm:sqref>
        </x14:conditionalFormatting>
        <x14:conditionalFormatting xmlns:xm="http://schemas.microsoft.com/office/excel/2006/main">
          <x14:cfRule type="expression" priority="632" stopIfTrue="1" id="{6509DA09-20AC-4C90-81D0-BB9F2573186A}">
            <xm:f>Report_DCF!$B$4="M USD"</xm:f>
            <x14:dxf>
              <numFmt numFmtId="189" formatCode="#,##0,,_);\(#,##0,,\);&quot; - &quot;;@_)"/>
            </x14:dxf>
          </x14:cfRule>
          <xm:sqref>G46</xm:sqref>
        </x14:conditionalFormatting>
        <x14:conditionalFormatting xmlns:xm="http://schemas.microsoft.com/office/excel/2006/main">
          <x14:cfRule type="expression" priority="631" stopIfTrue="1" id="{F3421D4B-F112-4236-8ADB-1D3B93E3F428}">
            <xm:f>Report_DCF!$B$4="M USD"</xm:f>
            <x14:dxf>
              <numFmt numFmtId="189" formatCode="#,##0,,_);\(#,##0,,\);&quot; - &quot;;@_)"/>
            </x14:dxf>
          </x14:cfRule>
          <xm:sqref>H46</xm:sqref>
        </x14:conditionalFormatting>
        <x14:conditionalFormatting xmlns:xm="http://schemas.microsoft.com/office/excel/2006/main">
          <x14:cfRule type="expression" priority="630" stopIfTrue="1" id="{ABE349E1-6823-4DA5-A173-977C38BFBDB5}">
            <xm:f>Report_DCF!$B$4="M USD"</xm:f>
            <x14:dxf>
              <numFmt numFmtId="189" formatCode="#,##0,,_);\(#,##0,,\);&quot; - &quot;;@_)"/>
            </x14:dxf>
          </x14:cfRule>
          <xm:sqref>I46</xm:sqref>
        </x14:conditionalFormatting>
        <x14:conditionalFormatting xmlns:xm="http://schemas.microsoft.com/office/excel/2006/main">
          <x14:cfRule type="expression" priority="629" stopIfTrue="1" id="{33EC7BD2-0DCF-4D01-9A2B-436E675227E8}">
            <xm:f>Report_DCF!$B$4="M USD"</xm:f>
            <x14:dxf>
              <numFmt numFmtId="189" formatCode="#,##0,,_);\(#,##0,,\);&quot; - &quot;;@_)"/>
            </x14:dxf>
          </x14:cfRule>
          <xm:sqref>J46</xm:sqref>
        </x14:conditionalFormatting>
        <x14:conditionalFormatting xmlns:xm="http://schemas.microsoft.com/office/excel/2006/main">
          <x14:cfRule type="expression" priority="628" stopIfTrue="1" id="{457537FC-2547-4425-B58D-C9990EE465A9}">
            <xm:f>Report_DCF!$B$4="M USD"</xm:f>
            <x14:dxf>
              <numFmt numFmtId="189" formatCode="#,##0,,_);\(#,##0,,\);&quot; - &quot;;@_)"/>
            </x14:dxf>
          </x14:cfRule>
          <xm:sqref>K46</xm:sqref>
        </x14:conditionalFormatting>
        <x14:conditionalFormatting xmlns:xm="http://schemas.microsoft.com/office/excel/2006/main">
          <x14:cfRule type="expression" priority="627" stopIfTrue="1" id="{98B0C30E-6125-45E9-94A7-EA86F60D9D19}">
            <xm:f>Report_DCF!$B$4="M USD"</xm:f>
            <x14:dxf>
              <numFmt numFmtId="189" formatCode="#,##0,,_);\(#,##0,,\);&quot; - &quot;;@_)"/>
            </x14:dxf>
          </x14:cfRule>
          <xm:sqref>L46</xm:sqref>
        </x14:conditionalFormatting>
        <x14:conditionalFormatting xmlns:xm="http://schemas.microsoft.com/office/excel/2006/main">
          <x14:cfRule type="expression" priority="626" stopIfTrue="1" id="{B6A4D71B-7401-4C0E-A8EE-660CBC322B95}">
            <xm:f>Report_DCF!$B$4="M USD"</xm:f>
            <x14:dxf>
              <numFmt numFmtId="189" formatCode="#,##0,,_);\(#,##0,,\);&quot; - &quot;;@_)"/>
            </x14:dxf>
          </x14:cfRule>
          <xm:sqref>M46</xm:sqref>
        </x14:conditionalFormatting>
        <x14:conditionalFormatting xmlns:xm="http://schemas.microsoft.com/office/excel/2006/main">
          <x14:cfRule type="expression" priority="625" stopIfTrue="1" id="{823163D7-7566-45BD-8149-F9EFB07124F3}">
            <xm:f>Report_DCF!$B$4="M USD"</xm:f>
            <x14:dxf>
              <numFmt numFmtId="189" formatCode="#,##0,,_);\(#,##0,,\);&quot; - &quot;;@_)"/>
            </x14:dxf>
          </x14:cfRule>
          <xm:sqref>N46</xm:sqref>
        </x14:conditionalFormatting>
        <x14:conditionalFormatting xmlns:xm="http://schemas.microsoft.com/office/excel/2006/main">
          <x14:cfRule type="expression" priority="624" stopIfTrue="1" id="{FA4552AF-2684-43C4-A8F3-59DA90AE7D5F}">
            <xm:f>Report_DCF!$B$4="M USD"</xm:f>
            <x14:dxf>
              <numFmt numFmtId="189" formatCode="#,##0,,_);\(#,##0,,\);&quot; - &quot;;@_)"/>
            </x14:dxf>
          </x14:cfRule>
          <xm:sqref>O46</xm:sqref>
        </x14:conditionalFormatting>
        <x14:conditionalFormatting xmlns:xm="http://schemas.microsoft.com/office/excel/2006/main">
          <x14:cfRule type="expression" priority="623" stopIfTrue="1" id="{0BA1299A-F0DB-487F-A81A-52D66AA97C0A}">
            <xm:f>Report_DCF!$B$4="M USD"</xm:f>
            <x14:dxf>
              <numFmt numFmtId="189" formatCode="#,##0,,_);\(#,##0,,\);&quot; - &quot;;@_)"/>
            </x14:dxf>
          </x14:cfRule>
          <xm:sqref>F47</xm:sqref>
        </x14:conditionalFormatting>
        <x14:conditionalFormatting xmlns:xm="http://schemas.microsoft.com/office/excel/2006/main">
          <x14:cfRule type="expression" priority="622" stopIfTrue="1" id="{DC2CE8F6-45B7-4C2E-BE66-F943858F6005}">
            <xm:f>Report_DCF!$B$4="M USD"</xm:f>
            <x14:dxf>
              <numFmt numFmtId="189" formatCode="#,##0,,_);\(#,##0,,\);&quot; - &quot;;@_)"/>
            </x14:dxf>
          </x14:cfRule>
          <xm:sqref>G47</xm:sqref>
        </x14:conditionalFormatting>
        <x14:conditionalFormatting xmlns:xm="http://schemas.microsoft.com/office/excel/2006/main">
          <x14:cfRule type="expression" priority="621" stopIfTrue="1" id="{E6735A1A-3120-4334-AF8C-57F60D92FD57}">
            <xm:f>Report_DCF!$B$4="M USD"</xm:f>
            <x14:dxf>
              <numFmt numFmtId="189" formatCode="#,##0,,_);\(#,##0,,\);&quot; - &quot;;@_)"/>
            </x14:dxf>
          </x14:cfRule>
          <xm:sqref>H47</xm:sqref>
        </x14:conditionalFormatting>
        <x14:conditionalFormatting xmlns:xm="http://schemas.microsoft.com/office/excel/2006/main">
          <x14:cfRule type="expression" priority="620" stopIfTrue="1" id="{EEF35525-17B0-40DD-AA79-1808918F5CE0}">
            <xm:f>Report_DCF!$B$4="M USD"</xm:f>
            <x14:dxf>
              <numFmt numFmtId="189" formatCode="#,##0,,_);\(#,##0,,\);&quot; - &quot;;@_)"/>
            </x14:dxf>
          </x14:cfRule>
          <xm:sqref>I47</xm:sqref>
        </x14:conditionalFormatting>
        <x14:conditionalFormatting xmlns:xm="http://schemas.microsoft.com/office/excel/2006/main">
          <x14:cfRule type="expression" priority="619" stopIfTrue="1" id="{AE5980DD-A99B-443D-8968-824FE9841838}">
            <xm:f>Report_DCF!$B$4="M USD"</xm:f>
            <x14:dxf>
              <numFmt numFmtId="189" formatCode="#,##0,,_);\(#,##0,,\);&quot; - &quot;;@_)"/>
            </x14:dxf>
          </x14:cfRule>
          <xm:sqref>J47</xm:sqref>
        </x14:conditionalFormatting>
        <x14:conditionalFormatting xmlns:xm="http://schemas.microsoft.com/office/excel/2006/main">
          <x14:cfRule type="expression" priority="618" stopIfTrue="1" id="{53BE0A25-0976-4BED-8928-07CDB464100E}">
            <xm:f>Report_DCF!$B$4="M USD"</xm:f>
            <x14:dxf>
              <numFmt numFmtId="189" formatCode="#,##0,,_);\(#,##0,,\);&quot; - &quot;;@_)"/>
            </x14:dxf>
          </x14:cfRule>
          <xm:sqref>K47</xm:sqref>
        </x14:conditionalFormatting>
        <x14:conditionalFormatting xmlns:xm="http://schemas.microsoft.com/office/excel/2006/main">
          <x14:cfRule type="expression" priority="617" stopIfTrue="1" id="{78B7122A-BBD1-4F79-92C4-4C40E2965160}">
            <xm:f>Report_DCF!$B$4="M USD"</xm:f>
            <x14:dxf>
              <numFmt numFmtId="189" formatCode="#,##0,,_);\(#,##0,,\);&quot; - &quot;;@_)"/>
            </x14:dxf>
          </x14:cfRule>
          <xm:sqref>L47</xm:sqref>
        </x14:conditionalFormatting>
        <x14:conditionalFormatting xmlns:xm="http://schemas.microsoft.com/office/excel/2006/main">
          <x14:cfRule type="expression" priority="616" stopIfTrue="1" id="{6285C88A-6396-418D-AF67-4ACC1B7ABBF1}">
            <xm:f>Report_DCF!$B$4="M USD"</xm:f>
            <x14:dxf>
              <numFmt numFmtId="189" formatCode="#,##0,,_);\(#,##0,,\);&quot; - &quot;;@_)"/>
            </x14:dxf>
          </x14:cfRule>
          <xm:sqref>M47</xm:sqref>
        </x14:conditionalFormatting>
        <x14:conditionalFormatting xmlns:xm="http://schemas.microsoft.com/office/excel/2006/main">
          <x14:cfRule type="expression" priority="615" stopIfTrue="1" id="{4D2D9E45-84E2-45E8-A8F7-ECE32A3C435A}">
            <xm:f>Report_DCF!$B$4="M USD"</xm:f>
            <x14:dxf>
              <numFmt numFmtId="189" formatCode="#,##0,,_);\(#,##0,,\);&quot; - &quot;;@_)"/>
            </x14:dxf>
          </x14:cfRule>
          <xm:sqref>N47</xm:sqref>
        </x14:conditionalFormatting>
        <x14:conditionalFormatting xmlns:xm="http://schemas.microsoft.com/office/excel/2006/main">
          <x14:cfRule type="expression" priority="614" stopIfTrue="1" id="{F3BC6B8C-182C-4C73-B1B0-BF9B40AD2817}">
            <xm:f>Report_DCF!$B$4="M USD"</xm:f>
            <x14:dxf>
              <numFmt numFmtId="189" formatCode="#,##0,,_);\(#,##0,,\);&quot; - &quot;;@_)"/>
            </x14:dxf>
          </x14:cfRule>
          <xm:sqref>O47</xm:sqref>
        </x14:conditionalFormatting>
        <x14:conditionalFormatting xmlns:xm="http://schemas.microsoft.com/office/excel/2006/main">
          <x14:cfRule type="expression" priority="613" stopIfTrue="1" id="{393B263B-C62D-4C56-A276-673EC5E8D157}">
            <xm:f>Report_DCF!$B$4="M USD"</xm:f>
            <x14:dxf>
              <numFmt numFmtId="189" formatCode="#,##0,,_);\(#,##0,,\);&quot; - &quot;;@_)"/>
            </x14:dxf>
          </x14:cfRule>
          <xm:sqref>A48</xm:sqref>
        </x14:conditionalFormatting>
        <x14:conditionalFormatting xmlns:xm="http://schemas.microsoft.com/office/excel/2006/main">
          <x14:cfRule type="expression" priority="612" stopIfTrue="1" id="{44396113-8390-4493-8893-3FAAE25E3E6B}">
            <xm:f>Report_DCF!$B$4="M USD"</xm:f>
            <x14:dxf>
              <numFmt numFmtId="189" formatCode="#,##0,,_);\(#,##0,,\);&quot; - &quot;;@_)"/>
            </x14:dxf>
          </x14:cfRule>
          <xm:sqref>B48</xm:sqref>
        </x14:conditionalFormatting>
        <x14:conditionalFormatting xmlns:xm="http://schemas.microsoft.com/office/excel/2006/main">
          <x14:cfRule type="expression" priority="611" stopIfTrue="1" id="{3E1C0216-A0AB-4E08-9506-609BE3E1AC14}">
            <xm:f>Report_DCF!$B$4="M USD"</xm:f>
            <x14:dxf>
              <numFmt numFmtId="189" formatCode="#,##0,,_);\(#,##0,,\);&quot; - &quot;;@_)"/>
            </x14:dxf>
          </x14:cfRule>
          <xm:sqref>C48</xm:sqref>
        </x14:conditionalFormatting>
        <x14:conditionalFormatting xmlns:xm="http://schemas.microsoft.com/office/excel/2006/main">
          <x14:cfRule type="expression" priority="610" stopIfTrue="1" id="{EFF7C031-0653-45E8-9DB9-75D39C34AE89}">
            <xm:f>Report_DCF!$B$4="M USD"</xm:f>
            <x14:dxf>
              <numFmt numFmtId="189" formatCode="#,##0,,_);\(#,##0,,\);&quot; - &quot;;@_)"/>
            </x14:dxf>
          </x14:cfRule>
          <xm:sqref>D48</xm:sqref>
        </x14:conditionalFormatting>
        <x14:conditionalFormatting xmlns:xm="http://schemas.microsoft.com/office/excel/2006/main">
          <x14:cfRule type="expression" priority="609" stopIfTrue="1" id="{4C725077-67EB-4112-903A-D3564B3ECFFA}">
            <xm:f>Report_DCF!$B$4="M USD"</xm:f>
            <x14:dxf>
              <numFmt numFmtId="189" formatCode="#,##0,,_);\(#,##0,,\);&quot; - &quot;;@_)"/>
            </x14:dxf>
          </x14:cfRule>
          <xm:sqref>E48</xm:sqref>
        </x14:conditionalFormatting>
        <x14:conditionalFormatting xmlns:xm="http://schemas.microsoft.com/office/excel/2006/main">
          <x14:cfRule type="expression" priority="608" stopIfTrue="1" id="{DA427C55-F98A-4494-8A66-95F8E68EF9E8}">
            <xm:f>Report_DCF!$B$4="M USD"</xm:f>
            <x14:dxf>
              <numFmt numFmtId="189" formatCode="#,##0,,_);\(#,##0,,\);&quot; - &quot;;@_)"/>
            </x14:dxf>
          </x14:cfRule>
          <xm:sqref>F48</xm:sqref>
        </x14:conditionalFormatting>
        <x14:conditionalFormatting xmlns:xm="http://schemas.microsoft.com/office/excel/2006/main">
          <x14:cfRule type="expression" priority="607" stopIfTrue="1" id="{2C35703F-6548-4D11-883E-8475D7625DFB}">
            <xm:f>Report_DCF!$B$4="M USD"</xm:f>
            <x14:dxf>
              <numFmt numFmtId="189" formatCode="#,##0,,_);\(#,##0,,\);&quot; - &quot;;@_)"/>
            </x14:dxf>
          </x14:cfRule>
          <xm:sqref>G48</xm:sqref>
        </x14:conditionalFormatting>
        <x14:conditionalFormatting xmlns:xm="http://schemas.microsoft.com/office/excel/2006/main">
          <x14:cfRule type="expression" priority="606" stopIfTrue="1" id="{021CEC41-639D-4708-91DE-5F2620DC359B}">
            <xm:f>Report_DCF!$B$4="M USD"</xm:f>
            <x14:dxf>
              <numFmt numFmtId="189" formatCode="#,##0,,_);\(#,##0,,\);&quot; - &quot;;@_)"/>
            </x14:dxf>
          </x14:cfRule>
          <xm:sqref>H48</xm:sqref>
        </x14:conditionalFormatting>
        <x14:conditionalFormatting xmlns:xm="http://schemas.microsoft.com/office/excel/2006/main">
          <x14:cfRule type="expression" priority="605" stopIfTrue="1" id="{3A26F51A-BDE9-4DC7-9A46-BD80E04C27B2}">
            <xm:f>Report_DCF!$B$4="M USD"</xm:f>
            <x14:dxf>
              <numFmt numFmtId="189" formatCode="#,##0,,_);\(#,##0,,\);&quot; - &quot;;@_)"/>
            </x14:dxf>
          </x14:cfRule>
          <xm:sqref>I48</xm:sqref>
        </x14:conditionalFormatting>
        <x14:conditionalFormatting xmlns:xm="http://schemas.microsoft.com/office/excel/2006/main">
          <x14:cfRule type="expression" priority="604" stopIfTrue="1" id="{F49F4483-5DB8-464B-8C08-2B83DA631E54}">
            <xm:f>Report_DCF!$B$4="M USD"</xm:f>
            <x14:dxf>
              <numFmt numFmtId="189" formatCode="#,##0,,_);\(#,##0,,\);&quot; - &quot;;@_)"/>
            </x14:dxf>
          </x14:cfRule>
          <xm:sqref>J48</xm:sqref>
        </x14:conditionalFormatting>
        <x14:conditionalFormatting xmlns:xm="http://schemas.microsoft.com/office/excel/2006/main">
          <x14:cfRule type="expression" priority="603" stopIfTrue="1" id="{EDC27DF2-5F2C-4A4B-8EF0-E8BBDCA115C5}">
            <xm:f>Report_DCF!$B$4="M USD"</xm:f>
            <x14:dxf>
              <numFmt numFmtId="189" formatCode="#,##0,,_);\(#,##0,,\);&quot; - &quot;;@_)"/>
            </x14:dxf>
          </x14:cfRule>
          <xm:sqref>K48</xm:sqref>
        </x14:conditionalFormatting>
        <x14:conditionalFormatting xmlns:xm="http://schemas.microsoft.com/office/excel/2006/main">
          <x14:cfRule type="expression" priority="602" stopIfTrue="1" id="{67665172-3662-4F17-B854-4CFA1D48F9CF}">
            <xm:f>Report_DCF!$B$4="M USD"</xm:f>
            <x14:dxf>
              <numFmt numFmtId="189" formatCode="#,##0,,_);\(#,##0,,\);&quot; - &quot;;@_)"/>
            </x14:dxf>
          </x14:cfRule>
          <xm:sqref>L48</xm:sqref>
        </x14:conditionalFormatting>
        <x14:conditionalFormatting xmlns:xm="http://schemas.microsoft.com/office/excel/2006/main">
          <x14:cfRule type="expression" priority="601" stopIfTrue="1" id="{510C1B35-E711-4BCC-BB93-3DC51F571CBD}">
            <xm:f>Report_DCF!$B$4="M USD"</xm:f>
            <x14:dxf>
              <numFmt numFmtId="189" formatCode="#,##0,,_);\(#,##0,,\);&quot; - &quot;;@_)"/>
            </x14:dxf>
          </x14:cfRule>
          <xm:sqref>M48</xm:sqref>
        </x14:conditionalFormatting>
        <x14:conditionalFormatting xmlns:xm="http://schemas.microsoft.com/office/excel/2006/main">
          <x14:cfRule type="expression" priority="600" stopIfTrue="1" id="{F2A524A6-1803-4D38-AB78-99A5F22FB06F}">
            <xm:f>Report_DCF!$B$4="M USD"</xm:f>
            <x14:dxf>
              <numFmt numFmtId="189" formatCode="#,##0,,_);\(#,##0,,\);&quot; - &quot;;@_)"/>
            </x14:dxf>
          </x14:cfRule>
          <xm:sqref>A50</xm:sqref>
        </x14:conditionalFormatting>
        <x14:conditionalFormatting xmlns:xm="http://schemas.microsoft.com/office/excel/2006/main">
          <x14:cfRule type="expression" priority="599" stopIfTrue="1" id="{FF2ED26F-BDAC-438D-884E-79DA4F0ED4C1}">
            <xm:f>Report_DCF!$B$4="M USD"</xm:f>
            <x14:dxf>
              <numFmt numFmtId="189" formatCode="#,##0,,_);\(#,##0,,\);&quot; - &quot;;@_)"/>
            </x14:dxf>
          </x14:cfRule>
          <xm:sqref>B50</xm:sqref>
        </x14:conditionalFormatting>
        <x14:conditionalFormatting xmlns:xm="http://schemas.microsoft.com/office/excel/2006/main">
          <x14:cfRule type="expression" priority="598" stopIfTrue="1" id="{7D76A6DB-B00E-4501-BE23-39BCA399123D}">
            <xm:f>Report_DCF!$B$4="M USD"</xm:f>
            <x14:dxf>
              <numFmt numFmtId="189" formatCode="#,##0,,_);\(#,##0,,\);&quot; - &quot;;@_)"/>
            </x14:dxf>
          </x14:cfRule>
          <xm:sqref>C50</xm:sqref>
        </x14:conditionalFormatting>
        <x14:conditionalFormatting xmlns:xm="http://schemas.microsoft.com/office/excel/2006/main">
          <x14:cfRule type="expression" priority="597" stopIfTrue="1" id="{E2FAAF27-32A6-4ADF-94BB-8FB8D8EA881E}">
            <xm:f>Report_DCF!$B$4="M USD"</xm:f>
            <x14:dxf>
              <numFmt numFmtId="189" formatCode="#,##0,,_);\(#,##0,,\);&quot; - &quot;;@_)"/>
            </x14:dxf>
          </x14:cfRule>
          <xm:sqref>D50</xm:sqref>
        </x14:conditionalFormatting>
        <x14:conditionalFormatting xmlns:xm="http://schemas.microsoft.com/office/excel/2006/main">
          <x14:cfRule type="expression" priority="596" stopIfTrue="1" id="{AEF2FEC9-C010-4422-B7B2-BCB8907D0502}">
            <xm:f>Report_DCF!$B$4="M USD"</xm:f>
            <x14:dxf>
              <numFmt numFmtId="189" formatCode="#,##0,,_);\(#,##0,,\);&quot; - &quot;;@_)"/>
            </x14:dxf>
          </x14:cfRule>
          <xm:sqref>E50</xm:sqref>
        </x14:conditionalFormatting>
        <x14:conditionalFormatting xmlns:xm="http://schemas.microsoft.com/office/excel/2006/main">
          <x14:cfRule type="expression" priority="595" stopIfTrue="1" id="{9C5D8C46-A990-489F-A7C4-9EE36F1C25BF}">
            <xm:f>Report_DCF!$B$4="M USD"</xm:f>
            <x14:dxf>
              <numFmt numFmtId="189" formatCode="#,##0,,_);\(#,##0,,\);&quot; - &quot;;@_)"/>
            </x14:dxf>
          </x14:cfRule>
          <xm:sqref>F50</xm:sqref>
        </x14:conditionalFormatting>
        <x14:conditionalFormatting xmlns:xm="http://schemas.microsoft.com/office/excel/2006/main">
          <x14:cfRule type="expression" priority="594" stopIfTrue="1" id="{A6D60E84-CD3A-4681-A52D-6A8F4AE6CF9E}">
            <xm:f>Report_DCF!$B$4="M USD"</xm:f>
            <x14:dxf>
              <numFmt numFmtId="189" formatCode="#,##0,,_);\(#,##0,,\);&quot; - &quot;;@_)"/>
            </x14:dxf>
          </x14:cfRule>
          <xm:sqref>G50</xm:sqref>
        </x14:conditionalFormatting>
        <x14:conditionalFormatting xmlns:xm="http://schemas.microsoft.com/office/excel/2006/main">
          <x14:cfRule type="expression" priority="593" stopIfTrue="1" id="{8D831FB0-62F0-4F1B-B7D4-63684FE1094D}">
            <xm:f>Report_DCF!$B$4="M USD"</xm:f>
            <x14:dxf>
              <numFmt numFmtId="189" formatCode="#,##0,,_);\(#,##0,,\);&quot; - &quot;;@_)"/>
            </x14:dxf>
          </x14:cfRule>
          <xm:sqref>H50</xm:sqref>
        </x14:conditionalFormatting>
        <x14:conditionalFormatting xmlns:xm="http://schemas.microsoft.com/office/excel/2006/main">
          <x14:cfRule type="expression" priority="592" stopIfTrue="1" id="{E8204C30-686A-4CBC-8694-6C97A47D20B3}">
            <xm:f>Report_DCF!$B$4="M USD"</xm:f>
            <x14:dxf>
              <numFmt numFmtId="189" formatCode="#,##0,,_);\(#,##0,,\);&quot; - &quot;;@_)"/>
            </x14:dxf>
          </x14:cfRule>
          <xm:sqref>I50</xm:sqref>
        </x14:conditionalFormatting>
        <x14:conditionalFormatting xmlns:xm="http://schemas.microsoft.com/office/excel/2006/main">
          <x14:cfRule type="expression" priority="591" stopIfTrue="1" id="{4E1894A8-9A9F-4559-A7F2-37BD7259E8E8}">
            <xm:f>Report_DCF!$B$4="M USD"</xm:f>
            <x14:dxf>
              <numFmt numFmtId="189" formatCode="#,##0,,_);\(#,##0,,\);&quot; - &quot;;@_)"/>
            </x14:dxf>
          </x14:cfRule>
          <xm:sqref>J50</xm:sqref>
        </x14:conditionalFormatting>
        <x14:conditionalFormatting xmlns:xm="http://schemas.microsoft.com/office/excel/2006/main">
          <x14:cfRule type="expression" priority="590" stopIfTrue="1" id="{3431017F-EEEF-44A4-8C1F-F1C4EFCD2AC7}">
            <xm:f>Report_DCF!$B$4="M USD"</xm:f>
            <x14:dxf>
              <numFmt numFmtId="189" formatCode="#,##0,,_);\(#,##0,,\);&quot; - &quot;;@_)"/>
            </x14:dxf>
          </x14:cfRule>
          <xm:sqref>K50</xm:sqref>
        </x14:conditionalFormatting>
        <x14:conditionalFormatting xmlns:xm="http://schemas.microsoft.com/office/excel/2006/main">
          <x14:cfRule type="expression" priority="589" stopIfTrue="1" id="{A55E5256-2386-42F9-997E-87B99DBBD178}">
            <xm:f>Report_DCF!$B$4="M USD"</xm:f>
            <x14:dxf>
              <numFmt numFmtId="189" formatCode="#,##0,,_);\(#,##0,,\);&quot; - &quot;;@_)"/>
            </x14:dxf>
          </x14:cfRule>
          <xm:sqref>L50</xm:sqref>
        </x14:conditionalFormatting>
        <x14:conditionalFormatting xmlns:xm="http://schemas.microsoft.com/office/excel/2006/main">
          <x14:cfRule type="expression" priority="588" stopIfTrue="1" id="{C740D4D7-8FDC-401F-833C-715B76F5D168}">
            <xm:f>Report_DCF!$B$4="M USD"</xm:f>
            <x14:dxf>
              <numFmt numFmtId="189" formatCode="#,##0,,_);\(#,##0,,\);&quot; - &quot;;@_)"/>
            </x14:dxf>
          </x14:cfRule>
          <xm:sqref>M50</xm:sqref>
        </x14:conditionalFormatting>
        <x14:conditionalFormatting xmlns:xm="http://schemas.microsoft.com/office/excel/2006/main">
          <x14:cfRule type="expression" priority="587" stopIfTrue="1" id="{1F6041D1-C528-41CC-A3BC-39355F539ECF}">
            <xm:f>Report_DCF!$B$4="M USD"</xm:f>
            <x14:dxf>
              <numFmt numFmtId="189" formatCode="#,##0,,_);\(#,##0,,\);&quot; - &quot;;@_)"/>
            </x14:dxf>
          </x14:cfRule>
          <xm:sqref>A54</xm:sqref>
        </x14:conditionalFormatting>
        <x14:conditionalFormatting xmlns:xm="http://schemas.microsoft.com/office/excel/2006/main">
          <x14:cfRule type="expression" priority="586" stopIfTrue="1" id="{3BDD964D-216E-4AB5-A499-86B0EFF6D308}">
            <xm:f>Report_DCF!$B$4="M USD"</xm:f>
            <x14:dxf>
              <numFmt numFmtId="189" formatCode="#,##0,,_);\(#,##0,,\);&quot; - &quot;;@_)"/>
            </x14:dxf>
          </x14:cfRule>
          <xm:sqref>B54</xm:sqref>
        </x14:conditionalFormatting>
        <x14:conditionalFormatting xmlns:xm="http://schemas.microsoft.com/office/excel/2006/main">
          <x14:cfRule type="expression" priority="585" stopIfTrue="1" id="{622E4849-4CF4-46FB-B2F0-E7C53BA284FF}">
            <xm:f>Report_DCF!$B$4="M USD"</xm:f>
            <x14:dxf>
              <numFmt numFmtId="189" formatCode="#,##0,,_);\(#,##0,,\);&quot; - &quot;;@_)"/>
            </x14:dxf>
          </x14:cfRule>
          <xm:sqref>C54</xm:sqref>
        </x14:conditionalFormatting>
        <x14:conditionalFormatting xmlns:xm="http://schemas.microsoft.com/office/excel/2006/main">
          <x14:cfRule type="expression" priority="584" stopIfTrue="1" id="{7E772199-9A45-41CF-B284-E72B17C1E1EE}">
            <xm:f>Report_DCF!$B$4="M USD"</xm:f>
            <x14:dxf>
              <numFmt numFmtId="189" formatCode="#,##0,,_);\(#,##0,,\);&quot; - &quot;;@_)"/>
            </x14:dxf>
          </x14:cfRule>
          <xm:sqref>D54</xm:sqref>
        </x14:conditionalFormatting>
        <x14:conditionalFormatting xmlns:xm="http://schemas.microsoft.com/office/excel/2006/main">
          <x14:cfRule type="expression" priority="583" stopIfTrue="1" id="{EF7117A3-1588-4AC8-BAC9-9654A67180A2}">
            <xm:f>Report_DCF!$B$4="M USD"</xm:f>
            <x14:dxf>
              <numFmt numFmtId="189" formatCode="#,##0,,_);\(#,##0,,\);&quot; - &quot;;@_)"/>
            </x14:dxf>
          </x14:cfRule>
          <xm:sqref>E54</xm:sqref>
        </x14:conditionalFormatting>
        <x14:conditionalFormatting xmlns:xm="http://schemas.microsoft.com/office/excel/2006/main">
          <x14:cfRule type="expression" priority="582" stopIfTrue="1" id="{3C556AEA-6406-4DA5-B844-5C4F1BD33F68}">
            <xm:f>Report_DCF!$B$4="M USD"</xm:f>
            <x14:dxf>
              <numFmt numFmtId="189" formatCode="#,##0,,_);\(#,##0,,\);&quot; - &quot;;@_)"/>
            </x14:dxf>
          </x14:cfRule>
          <xm:sqref>F54</xm:sqref>
        </x14:conditionalFormatting>
        <x14:conditionalFormatting xmlns:xm="http://schemas.microsoft.com/office/excel/2006/main">
          <x14:cfRule type="expression" priority="581" stopIfTrue="1" id="{D11A7539-5F8B-4373-97EA-F10CEA29A41B}">
            <xm:f>Report_DCF!$B$4="M USD"</xm:f>
            <x14:dxf>
              <numFmt numFmtId="189" formatCode="#,##0,,_);\(#,##0,,\);&quot; - &quot;;@_)"/>
            </x14:dxf>
          </x14:cfRule>
          <xm:sqref>G54</xm:sqref>
        </x14:conditionalFormatting>
        <x14:conditionalFormatting xmlns:xm="http://schemas.microsoft.com/office/excel/2006/main">
          <x14:cfRule type="expression" priority="580" stopIfTrue="1" id="{56705146-36BE-420B-9938-0AEA86B3A960}">
            <xm:f>Report_DCF!$B$4="M USD"</xm:f>
            <x14:dxf>
              <numFmt numFmtId="189" formatCode="#,##0,,_);\(#,##0,,\);&quot; - &quot;;@_)"/>
            </x14:dxf>
          </x14:cfRule>
          <xm:sqref>H54</xm:sqref>
        </x14:conditionalFormatting>
        <x14:conditionalFormatting xmlns:xm="http://schemas.microsoft.com/office/excel/2006/main">
          <x14:cfRule type="expression" priority="579" stopIfTrue="1" id="{8936FBA7-7CF2-4855-933A-2B9ED20CB265}">
            <xm:f>Report_DCF!$B$4="M USD"</xm:f>
            <x14:dxf>
              <numFmt numFmtId="189" formatCode="#,##0,,_);\(#,##0,,\);&quot; - &quot;;@_)"/>
            </x14:dxf>
          </x14:cfRule>
          <xm:sqref>I54</xm:sqref>
        </x14:conditionalFormatting>
        <x14:conditionalFormatting xmlns:xm="http://schemas.microsoft.com/office/excel/2006/main">
          <x14:cfRule type="expression" priority="578" stopIfTrue="1" id="{DCC06C8C-29D5-4CDF-9465-E4BB9141A0A3}">
            <xm:f>Report_DCF!$B$4="M USD"</xm:f>
            <x14:dxf>
              <numFmt numFmtId="189" formatCode="#,##0,,_);\(#,##0,,\);&quot; - &quot;;@_)"/>
            </x14:dxf>
          </x14:cfRule>
          <xm:sqref>J54</xm:sqref>
        </x14:conditionalFormatting>
        <x14:conditionalFormatting xmlns:xm="http://schemas.microsoft.com/office/excel/2006/main">
          <x14:cfRule type="expression" priority="577" stopIfTrue="1" id="{9FBD850E-21B6-495C-AF7E-C0A9F67BE771}">
            <xm:f>Report_DCF!$B$4="M USD"</xm:f>
            <x14:dxf>
              <numFmt numFmtId="189" formatCode="#,##0,,_);\(#,##0,,\);&quot; - &quot;;@_)"/>
            </x14:dxf>
          </x14:cfRule>
          <xm:sqref>K54</xm:sqref>
        </x14:conditionalFormatting>
        <x14:conditionalFormatting xmlns:xm="http://schemas.microsoft.com/office/excel/2006/main">
          <x14:cfRule type="expression" priority="576" stopIfTrue="1" id="{345612F2-1F6A-4050-92C7-896A56DD813E}">
            <xm:f>Report_DCF!$B$4="M USD"</xm:f>
            <x14:dxf>
              <numFmt numFmtId="189" formatCode="#,##0,,_);\(#,##0,,\);&quot; - &quot;;@_)"/>
            </x14:dxf>
          </x14:cfRule>
          <xm:sqref>L54</xm:sqref>
        </x14:conditionalFormatting>
        <x14:conditionalFormatting xmlns:xm="http://schemas.microsoft.com/office/excel/2006/main">
          <x14:cfRule type="expression" priority="575" stopIfTrue="1" id="{5859C345-2DE9-493A-A878-CE43B8884BF1}">
            <xm:f>Report_DCF!$B$4="M USD"</xm:f>
            <x14:dxf>
              <numFmt numFmtId="189" formatCode="#,##0,,_);\(#,##0,,\);&quot; - &quot;;@_)"/>
            </x14:dxf>
          </x14:cfRule>
          <xm:sqref>M54</xm:sqref>
        </x14:conditionalFormatting>
        <x14:conditionalFormatting xmlns:xm="http://schemas.microsoft.com/office/excel/2006/main">
          <x14:cfRule type="expression" priority="574" stopIfTrue="1" id="{F93A46F8-0063-4C9C-B2DE-4FF2DD6C6172}">
            <xm:f>Report_DCF!$B$4="M USD"</xm:f>
            <x14:dxf>
              <numFmt numFmtId="189" formatCode="#,##0,,_);\(#,##0,,\);&quot; - &quot;;@_)"/>
            </x14:dxf>
          </x14:cfRule>
          <xm:sqref>A56</xm:sqref>
        </x14:conditionalFormatting>
        <x14:conditionalFormatting xmlns:xm="http://schemas.microsoft.com/office/excel/2006/main">
          <x14:cfRule type="expression" priority="573" stopIfTrue="1" id="{E05754BA-E53C-40D9-B60E-0076A18ECF59}">
            <xm:f>Report_DCF!$B$4="M USD"</xm:f>
            <x14:dxf>
              <numFmt numFmtId="189" formatCode="#,##0,,_);\(#,##0,,\);&quot; - &quot;;@_)"/>
            </x14:dxf>
          </x14:cfRule>
          <xm:sqref>B56</xm:sqref>
        </x14:conditionalFormatting>
        <x14:conditionalFormatting xmlns:xm="http://schemas.microsoft.com/office/excel/2006/main">
          <x14:cfRule type="expression" priority="572" stopIfTrue="1" id="{6A0B88B8-3EBC-4CA6-AC39-3F6FDE214A84}">
            <xm:f>Report_DCF!$B$4="M USD"</xm:f>
            <x14:dxf>
              <numFmt numFmtId="189" formatCode="#,##0,,_);\(#,##0,,\);&quot; - &quot;;@_)"/>
            </x14:dxf>
          </x14:cfRule>
          <xm:sqref>C56</xm:sqref>
        </x14:conditionalFormatting>
        <x14:conditionalFormatting xmlns:xm="http://schemas.microsoft.com/office/excel/2006/main">
          <x14:cfRule type="expression" priority="571" stopIfTrue="1" id="{4D024D7D-645D-4570-A638-5C21C557DC49}">
            <xm:f>Report_DCF!$B$4="M USD"</xm:f>
            <x14:dxf>
              <numFmt numFmtId="189" formatCode="#,##0,,_);\(#,##0,,\);&quot; - &quot;;@_)"/>
            </x14:dxf>
          </x14:cfRule>
          <xm:sqref>D56</xm:sqref>
        </x14:conditionalFormatting>
        <x14:conditionalFormatting xmlns:xm="http://schemas.microsoft.com/office/excel/2006/main">
          <x14:cfRule type="expression" priority="570" stopIfTrue="1" id="{42487199-A453-4B8F-806B-E7BF64DBE96B}">
            <xm:f>Report_DCF!$B$4="M USD"</xm:f>
            <x14:dxf>
              <numFmt numFmtId="189" formatCode="#,##0,,_);\(#,##0,,\);&quot; - &quot;;@_)"/>
            </x14:dxf>
          </x14:cfRule>
          <xm:sqref>E56</xm:sqref>
        </x14:conditionalFormatting>
        <x14:conditionalFormatting xmlns:xm="http://schemas.microsoft.com/office/excel/2006/main">
          <x14:cfRule type="expression" priority="569" stopIfTrue="1" id="{CA25B600-2112-4004-89A6-008E918E9416}">
            <xm:f>Report_DCF!$B$4="M USD"</xm:f>
            <x14:dxf>
              <numFmt numFmtId="189" formatCode="#,##0,,_);\(#,##0,,\);&quot; - &quot;;@_)"/>
            </x14:dxf>
          </x14:cfRule>
          <xm:sqref>F56</xm:sqref>
        </x14:conditionalFormatting>
        <x14:conditionalFormatting xmlns:xm="http://schemas.microsoft.com/office/excel/2006/main">
          <x14:cfRule type="expression" priority="568" stopIfTrue="1" id="{D8FC4922-B613-449B-9FC4-2706FE3D7400}">
            <xm:f>Report_DCF!$B$4="M USD"</xm:f>
            <x14:dxf>
              <numFmt numFmtId="189" formatCode="#,##0,,_);\(#,##0,,\);&quot; - &quot;;@_)"/>
            </x14:dxf>
          </x14:cfRule>
          <xm:sqref>G56</xm:sqref>
        </x14:conditionalFormatting>
        <x14:conditionalFormatting xmlns:xm="http://schemas.microsoft.com/office/excel/2006/main">
          <x14:cfRule type="expression" priority="567" stopIfTrue="1" id="{91B4BE17-ADF4-4231-BE35-FF8AAE73962B}">
            <xm:f>Report_DCF!$B$4="M USD"</xm:f>
            <x14:dxf>
              <numFmt numFmtId="189" formatCode="#,##0,,_);\(#,##0,,\);&quot; - &quot;;@_)"/>
            </x14:dxf>
          </x14:cfRule>
          <xm:sqref>H56</xm:sqref>
        </x14:conditionalFormatting>
        <x14:conditionalFormatting xmlns:xm="http://schemas.microsoft.com/office/excel/2006/main">
          <x14:cfRule type="expression" priority="566" stopIfTrue="1" id="{F01D08C9-9ECA-4929-89FC-37F47230599C}">
            <xm:f>Report_DCF!$B$4="M USD"</xm:f>
            <x14:dxf>
              <numFmt numFmtId="189" formatCode="#,##0,,_);\(#,##0,,\);&quot; - &quot;;@_)"/>
            </x14:dxf>
          </x14:cfRule>
          <xm:sqref>I56</xm:sqref>
        </x14:conditionalFormatting>
        <x14:conditionalFormatting xmlns:xm="http://schemas.microsoft.com/office/excel/2006/main">
          <x14:cfRule type="expression" priority="565" stopIfTrue="1" id="{65A5D15A-F9E2-4B28-B322-3931DA61F41C}">
            <xm:f>Report_DCF!$B$4="M USD"</xm:f>
            <x14:dxf>
              <numFmt numFmtId="189" formatCode="#,##0,,_);\(#,##0,,\);&quot; - &quot;;@_)"/>
            </x14:dxf>
          </x14:cfRule>
          <xm:sqref>J56</xm:sqref>
        </x14:conditionalFormatting>
        <x14:conditionalFormatting xmlns:xm="http://schemas.microsoft.com/office/excel/2006/main">
          <x14:cfRule type="expression" priority="564" stopIfTrue="1" id="{7EBE6EAB-939D-4A43-8F17-0385948F2DFB}">
            <xm:f>Report_DCF!$B$4="M USD"</xm:f>
            <x14:dxf>
              <numFmt numFmtId="189" formatCode="#,##0,,_);\(#,##0,,\);&quot; - &quot;;@_)"/>
            </x14:dxf>
          </x14:cfRule>
          <xm:sqref>K56</xm:sqref>
        </x14:conditionalFormatting>
        <x14:conditionalFormatting xmlns:xm="http://schemas.microsoft.com/office/excel/2006/main">
          <x14:cfRule type="expression" priority="563" stopIfTrue="1" id="{9227631D-988B-48F1-9E68-BBC9E68D7C0A}">
            <xm:f>Report_DCF!$B$4="M USD"</xm:f>
            <x14:dxf>
              <numFmt numFmtId="189" formatCode="#,##0,,_);\(#,##0,,\);&quot; - &quot;;@_)"/>
            </x14:dxf>
          </x14:cfRule>
          <xm:sqref>L56</xm:sqref>
        </x14:conditionalFormatting>
        <x14:conditionalFormatting xmlns:xm="http://schemas.microsoft.com/office/excel/2006/main">
          <x14:cfRule type="expression" priority="562" stopIfTrue="1" id="{06270480-2D60-471C-9D61-7D3EE83CC2FA}">
            <xm:f>Report_DCF!$B$4="M USD"</xm:f>
            <x14:dxf>
              <numFmt numFmtId="189" formatCode="#,##0,,_);\(#,##0,,\);&quot; - &quot;;@_)"/>
            </x14:dxf>
          </x14:cfRule>
          <xm:sqref>M56</xm:sqref>
        </x14:conditionalFormatting>
        <x14:conditionalFormatting xmlns:xm="http://schemas.microsoft.com/office/excel/2006/main">
          <x14:cfRule type="expression" priority="561" stopIfTrue="1" id="{2CBF70F1-800D-4713-8D1C-267EDA2E5A66}">
            <xm:f>Report_DCF!$B$4="M USD"</xm:f>
            <x14:dxf>
              <numFmt numFmtId="189" formatCode="#,##0,,_);\(#,##0,,\);&quot; - &quot;;@_)"/>
            </x14:dxf>
          </x14:cfRule>
          <xm:sqref>A57</xm:sqref>
        </x14:conditionalFormatting>
        <x14:conditionalFormatting xmlns:xm="http://schemas.microsoft.com/office/excel/2006/main">
          <x14:cfRule type="expression" priority="560" stopIfTrue="1" id="{B98A2787-8F7B-4A81-8099-AF1CDC307BA4}">
            <xm:f>Report_DCF!$B$4="M USD"</xm:f>
            <x14:dxf>
              <numFmt numFmtId="189" formatCode="#,##0,,_);\(#,##0,,\);&quot; - &quot;;@_)"/>
            </x14:dxf>
          </x14:cfRule>
          <xm:sqref>B57</xm:sqref>
        </x14:conditionalFormatting>
        <x14:conditionalFormatting xmlns:xm="http://schemas.microsoft.com/office/excel/2006/main">
          <x14:cfRule type="expression" priority="559" stopIfTrue="1" id="{6C16929F-1B1A-4877-B423-F414004ED780}">
            <xm:f>Report_DCF!$B$4="M USD"</xm:f>
            <x14:dxf>
              <numFmt numFmtId="189" formatCode="#,##0,,_);\(#,##0,,\);&quot; - &quot;;@_)"/>
            </x14:dxf>
          </x14:cfRule>
          <xm:sqref>C57</xm:sqref>
        </x14:conditionalFormatting>
        <x14:conditionalFormatting xmlns:xm="http://schemas.microsoft.com/office/excel/2006/main">
          <x14:cfRule type="expression" priority="558" stopIfTrue="1" id="{872DEE0E-C2F3-4434-A0E7-34E2D6ECB933}">
            <xm:f>Report_DCF!$B$4="M USD"</xm:f>
            <x14:dxf>
              <numFmt numFmtId="189" formatCode="#,##0,,_);\(#,##0,,\);&quot; - &quot;;@_)"/>
            </x14:dxf>
          </x14:cfRule>
          <xm:sqref>D57</xm:sqref>
        </x14:conditionalFormatting>
        <x14:conditionalFormatting xmlns:xm="http://schemas.microsoft.com/office/excel/2006/main">
          <x14:cfRule type="expression" priority="557" stopIfTrue="1" id="{89DF3D96-91EA-43F7-BDAF-429664A98C61}">
            <xm:f>Report_DCF!$B$4="M USD"</xm:f>
            <x14:dxf>
              <numFmt numFmtId="189" formatCode="#,##0,,_);\(#,##0,,\);&quot; - &quot;;@_)"/>
            </x14:dxf>
          </x14:cfRule>
          <xm:sqref>E57</xm:sqref>
        </x14:conditionalFormatting>
        <x14:conditionalFormatting xmlns:xm="http://schemas.microsoft.com/office/excel/2006/main">
          <x14:cfRule type="expression" priority="556" stopIfTrue="1" id="{002CE3B8-92AB-4F5A-94F6-5081356E017B}">
            <xm:f>Report_DCF!$B$4="M USD"</xm:f>
            <x14:dxf>
              <numFmt numFmtId="189" formatCode="#,##0,,_);\(#,##0,,\);&quot; - &quot;;@_)"/>
            </x14:dxf>
          </x14:cfRule>
          <xm:sqref>A58</xm:sqref>
        </x14:conditionalFormatting>
        <x14:conditionalFormatting xmlns:xm="http://schemas.microsoft.com/office/excel/2006/main">
          <x14:cfRule type="expression" priority="555" stopIfTrue="1" id="{C2D44284-0867-4431-9FB0-8A0212757ED8}">
            <xm:f>Report_DCF!$B$4="M USD"</xm:f>
            <x14:dxf>
              <numFmt numFmtId="189" formatCode="#,##0,,_);\(#,##0,,\);&quot; - &quot;;@_)"/>
            </x14:dxf>
          </x14:cfRule>
          <xm:sqref>B58</xm:sqref>
        </x14:conditionalFormatting>
        <x14:conditionalFormatting xmlns:xm="http://schemas.microsoft.com/office/excel/2006/main">
          <x14:cfRule type="expression" priority="554" stopIfTrue="1" id="{7C52CFBE-55A6-4CCF-BCE4-B3FBBACA4ABE}">
            <xm:f>Report_DCF!$B$4="M USD"</xm:f>
            <x14:dxf>
              <numFmt numFmtId="189" formatCode="#,##0,,_);\(#,##0,,\);&quot; - &quot;;@_)"/>
            </x14:dxf>
          </x14:cfRule>
          <xm:sqref>C58</xm:sqref>
        </x14:conditionalFormatting>
        <x14:conditionalFormatting xmlns:xm="http://schemas.microsoft.com/office/excel/2006/main">
          <x14:cfRule type="expression" priority="553" stopIfTrue="1" id="{5FD14646-1FED-4BDD-A68E-A73340BB390B}">
            <xm:f>Report_DCF!$B$4="M USD"</xm:f>
            <x14:dxf>
              <numFmt numFmtId="189" formatCode="#,##0,,_);\(#,##0,,\);&quot; - &quot;;@_)"/>
            </x14:dxf>
          </x14:cfRule>
          <xm:sqref>D58</xm:sqref>
        </x14:conditionalFormatting>
        <x14:conditionalFormatting xmlns:xm="http://schemas.microsoft.com/office/excel/2006/main">
          <x14:cfRule type="expression" priority="552" stopIfTrue="1" id="{49509CA8-6ADA-44E3-A2B7-492A5082005F}">
            <xm:f>Report_DCF!$B$4="M USD"</xm:f>
            <x14:dxf>
              <numFmt numFmtId="189" formatCode="#,##0,,_);\(#,##0,,\);&quot; - &quot;;@_)"/>
            </x14:dxf>
          </x14:cfRule>
          <xm:sqref>E58</xm:sqref>
        </x14:conditionalFormatting>
        <x14:conditionalFormatting xmlns:xm="http://schemas.microsoft.com/office/excel/2006/main">
          <x14:cfRule type="expression" priority="551" stopIfTrue="1" id="{DEF16E64-8D7B-400B-8414-9213F810CC47}">
            <xm:f>Report_DCF!$B$4="M USD"</xm:f>
            <x14:dxf>
              <numFmt numFmtId="189" formatCode="#,##0,,_);\(#,##0,,\);&quot; - &quot;;@_)"/>
            </x14:dxf>
          </x14:cfRule>
          <xm:sqref>F58</xm:sqref>
        </x14:conditionalFormatting>
        <x14:conditionalFormatting xmlns:xm="http://schemas.microsoft.com/office/excel/2006/main">
          <x14:cfRule type="expression" priority="550" stopIfTrue="1" id="{2717B15A-AC2D-4DE7-9DDC-4C36F28EA05D}">
            <xm:f>Report_DCF!$B$4="M USD"</xm:f>
            <x14:dxf>
              <numFmt numFmtId="189" formatCode="#,##0,,_);\(#,##0,,\);&quot; - &quot;;@_)"/>
            </x14:dxf>
          </x14:cfRule>
          <xm:sqref>G58</xm:sqref>
        </x14:conditionalFormatting>
        <x14:conditionalFormatting xmlns:xm="http://schemas.microsoft.com/office/excel/2006/main">
          <x14:cfRule type="expression" priority="549" stopIfTrue="1" id="{0532EE7E-29C7-4385-AF43-C49862463E12}">
            <xm:f>Report_DCF!$B$4="M USD"</xm:f>
            <x14:dxf>
              <numFmt numFmtId="189" formatCode="#,##0,,_);\(#,##0,,\);&quot; - &quot;;@_)"/>
            </x14:dxf>
          </x14:cfRule>
          <xm:sqref>H58</xm:sqref>
        </x14:conditionalFormatting>
        <x14:conditionalFormatting xmlns:xm="http://schemas.microsoft.com/office/excel/2006/main">
          <x14:cfRule type="expression" priority="548" stopIfTrue="1" id="{0CBCF754-1696-47BA-8306-56FCFFB73127}">
            <xm:f>Report_DCF!$B$4="M USD"</xm:f>
            <x14:dxf>
              <numFmt numFmtId="189" formatCode="#,##0,,_);\(#,##0,,\);&quot; - &quot;;@_)"/>
            </x14:dxf>
          </x14:cfRule>
          <xm:sqref>I58</xm:sqref>
        </x14:conditionalFormatting>
        <x14:conditionalFormatting xmlns:xm="http://schemas.microsoft.com/office/excel/2006/main">
          <x14:cfRule type="expression" priority="547" stopIfTrue="1" id="{E38880D1-9D47-490A-A85C-97981B64EF9F}">
            <xm:f>Report_DCF!$B$4="M USD"</xm:f>
            <x14:dxf>
              <numFmt numFmtId="189" formatCode="#,##0,,_);\(#,##0,,\);&quot; - &quot;;@_)"/>
            </x14:dxf>
          </x14:cfRule>
          <xm:sqref>J58</xm:sqref>
        </x14:conditionalFormatting>
        <x14:conditionalFormatting xmlns:xm="http://schemas.microsoft.com/office/excel/2006/main">
          <x14:cfRule type="expression" priority="546" stopIfTrue="1" id="{572494D6-5D90-490E-92F8-9F4379737BB1}">
            <xm:f>Report_DCF!$B$4="M USD"</xm:f>
            <x14:dxf>
              <numFmt numFmtId="189" formatCode="#,##0,,_);\(#,##0,,\);&quot; - &quot;;@_)"/>
            </x14:dxf>
          </x14:cfRule>
          <xm:sqref>K58</xm:sqref>
        </x14:conditionalFormatting>
        <x14:conditionalFormatting xmlns:xm="http://schemas.microsoft.com/office/excel/2006/main">
          <x14:cfRule type="expression" priority="545" stopIfTrue="1" id="{B682013F-F4E1-4A53-9E51-5D8F3B739765}">
            <xm:f>Report_DCF!$B$4="M USD"</xm:f>
            <x14:dxf>
              <numFmt numFmtId="189" formatCode="#,##0,,_);\(#,##0,,\);&quot; - &quot;;@_)"/>
            </x14:dxf>
          </x14:cfRule>
          <xm:sqref>L58</xm:sqref>
        </x14:conditionalFormatting>
        <x14:conditionalFormatting xmlns:xm="http://schemas.microsoft.com/office/excel/2006/main">
          <x14:cfRule type="expression" priority="544" stopIfTrue="1" id="{C5C11BFF-A73A-4F55-9B93-2DB79BBC09FA}">
            <xm:f>Report_DCF!$B$4="M USD"</xm:f>
            <x14:dxf>
              <numFmt numFmtId="189" formatCode="#,##0,,_);\(#,##0,,\);&quot; - &quot;;@_)"/>
            </x14:dxf>
          </x14:cfRule>
          <xm:sqref>M58</xm:sqref>
        </x14:conditionalFormatting>
        <x14:conditionalFormatting xmlns:xm="http://schemas.microsoft.com/office/excel/2006/main">
          <x14:cfRule type="expression" priority="543" stopIfTrue="1" id="{BE6C3940-D687-4EB3-B125-6F0CA84A56DB}">
            <xm:f>Report_DCF!$B$4="M USD"</xm:f>
            <x14:dxf>
              <numFmt numFmtId="189" formatCode="#,##0,,_);\(#,##0,,\);&quot; - &quot;;@_)"/>
            </x14:dxf>
          </x14:cfRule>
          <xm:sqref>A59</xm:sqref>
        </x14:conditionalFormatting>
        <x14:conditionalFormatting xmlns:xm="http://schemas.microsoft.com/office/excel/2006/main">
          <x14:cfRule type="expression" priority="542" stopIfTrue="1" id="{C928FF83-3D96-4A3E-8024-98883280FFFF}">
            <xm:f>Report_DCF!$B$4="M USD"</xm:f>
            <x14:dxf>
              <numFmt numFmtId="189" formatCode="#,##0,,_);\(#,##0,,\);&quot; - &quot;;@_)"/>
            </x14:dxf>
          </x14:cfRule>
          <xm:sqref>B59</xm:sqref>
        </x14:conditionalFormatting>
        <x14:conditionalFormatting xmlns:xm="http://schemas.microsoft.com/office/excel/2006/main">
          <x14:cfRule type="expression" priority="541" stopIfTrue="1" id="{DFC4821A-0495-46D8-BFF1-ADFB64E31F50}">
            <xm:f>Report_DCF!$B$4="M USD"</xm:f>
            <x14:dxf>
              <numFmt numFmtId="189" formatCode="#,##0,,_);\(#,##0,,\);&quot; - &quot;;@_)"/>
            </x14:dxf>
          </x14:cfRule>
          <xm:sqref>C59</xm:sqref>
        </x14:conditionalFormatting>
        <x14:conditionalFormatting xmlns:xm="http://schemas.microsoft.com/office/excel/2006/main">
          <x14:cfRule type="expression" priority="540" stopIfTrue="1" id="{AED25D2C-CE24-4E7A-BEAA-22A8AEE09645}">
            <xm:f>Report_DCF!$B$4="M USD"</xm:f>
            <x14:dxf>
              <numFmt numFmtId="189" formatCode="#,##0,,_);\(#,##0,,\);&quot; - &quot;;@_)"/>
            </x14:dxf>
          </x14:cfRule>
          <xm:sqref>D59</xm:sqref>
        </x14:conditionalFormatting>
        <x14:conditionalFormatting xmlns:xm="http://schemas.microsoft.com/office/excel/2006/main">
          <x14:cfRule type="expression" priority="539" stopIfTrue="1" id="{2D30191C-FBC8-456B-B7B2-149206913035}">
            <xm:f>Report_DCF!$B$4="M USD"</xm:f>
            <x14:dxf>
              <numFmt numFmtId="189" formatCode="#,##0,,_);\(#,##0,,\);&quot; - &quot;;@_)"/>
            </x14:dxf>
          </x14:cfRule>
          <xm:sqref>E59</xm:sqref>
        </x14:conditionalFormatting>
        <x14:conditionalFormatting xmlns:xm="http://schemas.microsoft.com/office/excel/2006/main">
          <x14:cfRule type="expression" priority="538" stopIfTrue="1" id="{2FA7C733-444F-41CA-AA71-DE98C7750591}">
            <xm:f>Report_DCF!$B$4="M USD"</xm:f>
            <x14:dxf>
              <numFmt numFmtId="189" formatCode="#,##0,,_);\(#,##0,,\);&quot; - &quot;;@_)"/>
            </x14:dxf>
          </x14:cfRule>
          <xm:sqref>F59</xm:sqref>
        </x14:conditionalFormatting>
        <x14:conditionalFormatting xmlns:xm="http://schemas.microsoft.com/office/excel/2006/main">
          <x14:cfRule type="expression" priority="537" stopIfTrue="1" id="{E157C623-815A-4414-A4AE-528F4AAC94B5}">
            <xm:f>Report_DCF!$B$4="M USD"</xm:f>
            <x14:dxf>
              <numFmt numFmtId="189" formatCode="#,##0,,_);\(#,##0,,\);&quot; - &quot;;@_)"/>
            </x14:dxf>
          </x14:cfRule>
          <xm:sqref>G59</xm:sqref>
        </x14:conditionalFormatting>
        <x14:conditionalFormatting xmlns:xm="http://schemas.microsoft.com/office/excel/2006/main">
          <x14:cfRule type="expression" priority="536" stopIfTrue="1" id="{4C65E63B-DF6D-4C60-94C4-836F8637F7EE}">
            <xm:f>Report_DCF!$B$4="M USD"</xm:f>
            <x14:dxf>
              <numFmt numFmtId="189" formatCode="#,##0,,_);\(#,##0,,\);&quot; - &quot;;@_)"/>
            </x14:dxf>
          </x14:cfRule>
          <xm:sqref>H59</xm:sqref>
        </x14:conditionalFormatting>
        <x14:conditionalFormatting xmlns:xm="http://schemas.microsoft.com/office/excel/2006/main">
          <x14:cfRule type="expression" priority="535" stopIfTrue="1" id="{3788F8F3-7F8D-408B-8B0F-B128389B4D6D}">
            <xm:f>Report_DCF!$B$4="M USD"</xm:f>
            <x14:dxf>
              <numFmt numFmtId="189" formatCode="#,##0,,_);\(#,##0,,\);&quot; - &quot;;@_)"/>
            </x14:dxf>
          </x14:cfRule>
          <xm:sqref>I59</xm:sqref>
        </x14:conditionalFormatting>
        <x14:conditionalFormatting xmlns:xm="http://schemas.microsoft.com/office/excel/2006/main">
          <x14:cfRule type="expression" priority="534" stopIfTrue="1" id="{E6818991-21B3-44BE-8607-F73E774439F8}">
            <xm:f>Report_DCF!$B$4="M USD"</xm:f>
            <x14:dxf>
              <numFmt numFmtId="189" formatCode="#,##0,,_);\(#,##0,,\);&quot; - &quot;;@_)"/>
            </x14:dxf>
          </x14:cfRule>
          <xm:sqref>J59</xm:sqref>
        </x14:conditionalFormatting>
        <x14:conditionalFormatting xmlns:xm="http://schemas.microsoft.com/office/excel/2006/main">
          <x14:cfRule type="expression" priority="533" stopIfTrue="1" id="{E8D17471-AF76-4302-AF30-6D4C5B99225B}">
            <xm:f>Report_DCF!$B$4="M USD"</xm:f>
            <x14:dxf>
              <numFmt numFmtId="189" formatCode="#,##0,,_);\(#,##0,,\);&quot; - &quot;;@_)"/>
            </x14:dxf>
          </x14:cfRule>
          <xm:sqref>K59</xm:sqref>
        </x14:conditionalFormatting>
        <x14:conditionalFormatting xmlns:xm="http://schemas.microsoft.com/office/excel/2006/main">
          <x14:cfRule type="expression" priority="532" stopIfTrue="1" id="{6DC2669E-5F72-4D27-BB55-B2B26F466BEC}">
            <xm:f>Report_DCF!$B$4="M USD"</xm:f>
            <x14:dxf>
              <numFmt numFmtId="189" formatCode="#,##0,,_);\(#,##0,,\);&quot; - &quot;;@_)"/>
            </x14:dxf>
          </x14:cfRule>
          <xm:sqref>L59</xm:sqref>
        </x14:conditionalFormatting>
        <x14:conditionalFormatting xmlns:xm="http://schemas.microsoft.com/office/excel/2006/main">
          <x14:cfRule type="expression" priority="531" stopIfTrue="1" id="{56BF67F7-9904-4336-9586-908221A0D323}">
            <xm:f>Report_DCF!$B$4="M USD"</xm:f>
            <x14:dxf>
              <numFmt numFmtId="189" formatCode="#,##0,,_);\(#,##0,,\);&quot; - &quot;;@_)"/>
            </x14:dxf>
          </x14:cfRule>
          <xm:sqref>M59</xm:sqref>
        </x14:conditionalFormatting>
        <x14:conditionalFormatting xmlns:xm="http://schemas.microsoft.com/office/excel/2006/main">
          <x14:cfRule type="expression" priority="530" stopIfTrue="1" id="{05208209-702F-4873-B514-AF23A3360773}">
            <xm:f>Report_DCF!$B$4="M USD"</xm:f>
            <x14:dxf>
              <numFmt numFmtId="189" formatCode="#,##0,,_);\(#,##0,,\);&quot; - &quot;;@_)"/>
            </x14:dxf>
          </x14:cfRule>
          <xm:sqref>A60</xm:sqref>
        </x14:conditionalFormatting>
        <x14:conditionalFormatting xmlns:xm="http://schemas.microsoft.com/office/excel/2006/main">
          <x14:cfRule type="expression" priority="529" stopIfTrue="1" id="{6B804DB6-65E0-4250-8410-0347B9A26566}">
            <xm:f>Report_DCF!$B$4="M USD"</xm:f>
            <x14:dxf>
              <numFmt numFmtId="189" formatCode="#,##0,,_);\(#,##0,,\);&quot; - &quot;;@_)"/>
            </x14:dxf>
          </x14:cfRule>
          <xm:sqref>B60</xm:sqref>
        </x14:conditionalFormatting>
        <x14:conditionalFormatting xmlns:xm="http://schemas.microsoft.com/office/excel/2006/main">
          <x14:cfRule type="expression" priority="528" stopIfTrue="1" id="{E2F6CDCE-4BF8-4F5B-AC78-E3DEB27BF120}">
            <xm:f>Report_DCF!$B$4="M USD"</xm:f>
            <x14:dxf>
              <numFmt numFmtId="189" formatCode="#,##0,,_);\(#,##0,,\);&quot; - &quot;;@_)"/>
            </x14:dxf>
          </x14:cfRule>
          <xm:sqref>C60</xm:sqref>
        </x14:conditionalFormatting>
        <x14:conditionalFormatting xmlns:xm="http://schemas.microsoft.com/office/excel/2006/main">
          <x14:cfRule type="expression" priority="527" stopIfTrue="1" id="{5FAF0D77-A5E0-478C-AB41-9042CD3E24B7}">
            <xm:f>Report_DCF!$B$4="M USD"</xm:f>
            <x14:dxf>
              <numFmt numFmtId="189" formatCode="#,##0,,_);\(#,##0,,\);&quot; - &quot;;@_)"/>
            </x14:dxf>
          </x14:cfRule>
          <xm:sqref>D60</xm:sqref>
        </x14:conditionalFormatting>
        <x14:conditionalFormatting xmlns:xm="http://schemas.microsoft.com/office/excel/2006/main">
          <x14:cfRule type="expression" priority="526" stopIfTrue="1" id="{8FD99401-0668-4E67-9D78-8CF37B63A67A}">
            <xm:f>Report_DCF!$B$4="M USD"</xm:f>
            <x14:dxf>
              <numFmt numFmtId="189" formatCode="#,##0,,_);\(#,##0,,\);&quot; - &quot;;@_)"/>
            </x14:dxf>
          </x14:cfRule>
          <xm:sqref>E60</xm:sqref>
        </x14:conditionalFormatting>
        <x14:conditionalFormatting xmlns:xm="http://schemas.microsoft.com/office/excel/2006/main">
          <x14:cfRule type="expression" priority="525" stopIfTrue="1" id="{BAD1420D-9926-4AAA-A062-4C7559F4DD89}">
            <xm:f>Report_DCF!$B$4="M USD"</xm:f>
            <x14:dxf>
              <numFmt numFmtId="189" formatCode="#,##0,,_);\(#,##0,,\);&quot; - &quot;;@_)"/>
            </x14:dxf>
          </x14:cfRule>
          <xm:sqref>A61</xm:sqref>
        </x14:conditionalFormatting>
        <x14:conditionalFormatting xmlns:xm="http://schemas.microsoft.com/office/excel/2006/main">
          <x14:cfRule type="expression" priority="524" stopIfTrue="1" id="{C218D4B9-89DE-426C-8378-C5486B5E0A30}">
            <xm:f>Report_DCF!$B$4="M USD"</xm:f>
            <x14:dxf>
              <numFmt numFmtId="189" formatCode="#,##0,,_);\(#,##0,,\);&quot; - &quot;;@_)"/>
            </x14:dxf>
          </x14:cfRule>
          <xm:sqref>B61</xm:sqref>
        </x14:conditionalFormatting>
        <x14:conditionalFormatting xmlns:xm="http://schemas.microsoft.com/office/excel/2006/main">
          <x14:cfRule type="expression" priority="523" stopIfTrue="1" id="{2CE70F0B-DE53-4061-B60D-4B3CE37B7E01}">
            <xm:f>Report_DCF!$B$4="M USD"</xm:f>
            <x14:dxf>
              <numFmt numFmtId="189" formatCode="#,##0,,_);\(#,##0,,\);&quot; - &quot;;@_)"/>
            </x14:dxf>
          </x14:cfRule>
          <xm:sqref>C61</xm:sqref>
        </x14:conditionalFormatting>
        <x14:conditionalFormatting xmlns:xm="http://schemas.microsoft.com/office/excel/2006/main">
          <x14:cfRule type="expression" priority="522" stopIfTrue="1" id="{CAAA430A-C190-4C6D-80F2-03187292917E}">
            <xm:f>Report_DCF!$B$4="M USD"</xm:f>
            <x14:dxf>
              <numFmt numFmtId="189" formatCode="#,##0,,_);\(#,##0,,\);&quot; - &quot;;@_)"/>
            </x14:dxf>
          </x14:cfRule>
          <xm:sqref>D61</xm:sqref>
        </x14:conditionalFormatting>
        <x14:conditionalFormatting xmlns:xm="http://schemas.microsoft.com/office/excel/2006/main">
          <x14:cfRule type="expression" priority="521" stopIfTrue="1" id="{0BDA2E0B-3BCC-468E-896F-AD7AD69498B0}">
            <xm:f>Report_DCF!$B$4="M USD"</xm:f>
            <x14:dxf>
              <numFmt numFmtId="189" formatCode="#,##0,,_);\(#,##0,,\);&quot; - &quot;;@_)"/>
            </x14:dxf>
          </x14:cfRule>
          <xm:sqref>E61</xm:sqref>
        </x14:conditionalFormatting>
        <x14:conditionalFormatting xmlns:xm="http://schemas.microsoft.com/office/excel/2006/main">
          <x14:cfRule type="expression" priority="520" stopIfTrue="1" id="{AD0CBC39-24AC-45C1-98D2-1E7E80D5CB7F}">
            <xm:f>Report_DCF!$B$4="M USD"</xm:f>
            <x14:dxf>
              <numFmt numFmtId="189" formatCode="#,##0,,_);\(#,##0,,\);&quot; - &quot;;@_)"/>
            </x14:dxf>
          </x14:cfRule>
          <xm:sqref>F61</xm:sqref>
        </x14:conditionalFormatting>
        <x14:conditionalFormatting xmlns:xm="http://schemas.microsoft.com/office/excel/2006/main">
          <x14:cfRule type="expression" priority="519" stopIfTrue="1" id="{BEC3FB98-5723-4C93-81C8-80C10B5F5B74}">
            <xm:f>Report_DCF!$B$4="M USD"</xm:f>
            <x14:dxf>
              <numFmt numFmtId="189" formatCode="#,##0,,_);\(#,##0,,\);&quot; - &quot;;@_)"/>
            </x14:dxf>
          </x14:cfRule>
          <xm:sqref>G61</xm:sqref>
        </x14:conditionalFormatting>
        <x14:conditionalFormatting xmlns:xm="http://schemas.microsoft.com/office/excel/2006/main">
          <x14:cfRule type="expression" priority="518" stopIfTrue="1" id="{9DF379E8-1E97-482A-8489-D83E659D1691}">
            <xm:f>Report_DCF!$B$4="M USD"</xm:f>
            <x14:dxf>
              <numFmt numFmtId="189" formatCode="#,##0,,_);\(#,##0,,\);&quot; - &quot;;@_)"/>
            </x14:dxf>
          </x14:cfRule>
          <xm:sqref>H61</xm:sqref>
        </x14:conditionalFormatting>
        <x14:conditionalFormatting xmlns:xm="http://schemas.microsoft.com/office/excel/2006/main">
          <x14:cfRule type="expression" priority="517" stopIfTrue="1" id="{C359A880-7C22-4C0C-B57A-D71A8C95DC5E}">
            <xm:f>Report_DCF!$B$4="M USD"</xm:f>
            <x14:dxf>
              <numFmt numFmtId="189" formatCode="#,##0,,_);\(#,##0,,\);&quot; - &quot;;@_)"/>
            </x14:dxf>
          </x14:cfRule>
          <xm:sqref>I61</xm:sqref>
        </x14:conditionalFormatting>
        <x14:conditionalFormatting xmlns:xm="http://schemas.microsoft.com/office/excel/2006/main">
          <x14:cfRule type="expression" priority="516" stopIfTrue="1" id="{AAC231E3-113B-489B-B9B1-39438840C245}">
            <xm:f>Report_DCF!$B$4="M USD"</xm:f>
            <x14:dxf>
              <numFmt numFmtId="189" formatCode="#,##0,,_);\(#,##0,,\);&quot; - &quot;;@_)"/>
            </x14:dxf>
          </x14:cfRule>
          <xm:sqref>J61</xm:sqref>
        </x14:conditionalFormatting>
        <x14:conditionalFormatting xmlns:xm="http://schemas.microsoft.com/office/excel/2006/main">
          <x14:cfRule type="expression" priority="515" stopIfTrue="1" id="{3C62442F-3E1B-461C-B3C8-2D854EF0ED41}">
            <xm:f>Report_DCF!$B$4="M USD"</xm:f>
            <x14:dxf>
              <numFmt numFmtId="189" formatCode="#,##0,,_);\(#,##0,,\);&quot; - &quot;;@_)"/>
            </x14:dxf>
          </x14:cfRule>
          <xm:sqref>K61</xm:sqref>
        </x14:conditionalFormatting>
        <x14:conditionalFormatting xmlns:xm="http://schemas.microsoft.com/office/excel/2006/main">
          <x14:cfRule type="expression" priority="514" stopIfTrue="1" id="{B530B3C2-872A-4B42-96AA-6551BAADA534}">
            <xm:f>Report_DCF!$B$4="M USD"</xm:f>
            <x14:dxf>
              <numFmt numFmtId="189" formatCode="#,##0,,_);\(#,##0,,\);&quot; - &quot;;@_)"/>
            </x14:dxf>
          </x14:cfRule>
          <xm:sqref>L61</xm:sqref>
        </x14:conditionalFormatting>
        <x14:conditionalFormatting xmlns:xm="http://schemas.microsoft.com/office/excel/2006/main">
          <x14:cfRule type="expression" priority="513" stopIfTrue="1" id="{644FA073-87A6-454F-8110-2943601AB8B1}">
            <xm:f>Report_DCF!$B$4="M USD"</xm:f>
            <x14:dxf>
              <numFmt numFmtId="189" formatCode="#,##0,,_);\(#,##0,,\);&quot; - &quot;;@_)"/>
            </x14:dxf>
          </x14:cfRule>
          <xm:sqref>M61</xm:sqref>
        </x14:conditionalFormatting>
        <x14:conditionalFormatting xmlns:xm="http://schemas.microsoft.com/office/excel/2006/main">
          <x14:cfRule type="expression" priority="512" stopIfTrue="1" id="{62891A96-C7B9-4904-B6CB-642217B64A44}">
            <xm:f>Report_DCF!$B$4="M USD"</xm:f>
            <x14:dxf>
              <numFmt numFmtId="189" formatCode="#,##0,,_);\(#,##0,,\);&quot; - &quot;;@_)"/>
            </x14:dxf>
          </x14:cfRule>
          <xm:sqref>A62</xm:sqref>
        </x14:conditionalFormatting>
        <x14:conditionalFormatting xmlns:xm="http://schemas.microsoft.com/office/excel/2006/main">
          <x14:cfRule type="expression" priority="511" stopIfTrue="1" id="{3D5532FB-80BE-4E29-B959-F4EE5F4589A4}">
            <xm:f>Report_DCF!$B$4="M USD"</xm:f>
            <x14:dxf>
              <numFmt numFmtId="189" formatCode="#,##0,,_);\(#,##0,,\);&quot; - &quot;;@_)"/>
            </x14:dxf>
          </x14:cfRule>
          <xm:sqref>B62</xm:sqref>
        </x14:conditionalFormatting>
        <x14:conditionalFormatting xmlns:xm="http://schemas.microsoft.com/office/excel/2006/main">
          <x14:cfRule type="expression" priority="510" stopIfTrue="1" id="{30C221A8-A9F1-4397-A66F-8628551A7F90}">
            <xm:f>Report_DCF!$B$4="M USD"</xm:f>
            <x14:dxf>
              <numFmt numFmtId="189" formatCode="#,##0,,_);\(#,##0,,\);&quot; - &quot;;@_)"/>
            </x14:dxf>
          </x14:cfRule>
          <xm:sqref>C62</xm:sqref>
        </x14:conditionalFormatting>
        <x14:conditionalFormatting xmlns:xm="http://schemas.microsoft.com/office/excel/2006/main">
          <x14:cfRule type="expression" priority="509" stopIfTrue="1" id="{251792FF-85FC-4833-B812-9A99C6B963AC}">
            <xm:f>Report_DCF!$B$4="M USD"</xm:f>
            <x14:dxf>
              <numFmt numFmtId="189" formatCode="#,##0,,_);\(#,##0,,\);&quot; - &quot;;@_)"/>
            </x14:dxf>
          </x14:cfRule>
          <xm:sqref>D62</xm:sqref>
        </x14:conditionalFormatting>
        <x14:conditionalFormatting xmlns:xm="http://schemas.microsoft.com/office/excel/2006/main">
          <x14:cfRule type="expression" priority="508" stopIfTrue="1" id="{F490ED77-4269-40F3-AE2B-537A4BC2BF50}">
            <xm:f>Report_DCF!$B$4="M USD"</xm:f>
            <x14:dxf>
              <numFmt numFmtId="189" formatCode="#,##0,,_);\(#,##0,,\);&quot; - &quot;;@_)"/>
            </x14:dxf>
          </x14:cfRule>
          <xm:sqref>E62</xm:sqref>
        </x14:conditionalFormatting>
        <x14:conditionalFormatting xmlns:xm="http://schemas.microsoft.com/office/excel/2006/main">
          <x14:cfRule type="expression" priority="507" stopIfTrue="1" id="{C8D8741B-5950-4C27-A659-BE888171E776}">
            <xm:f>Report_DCF!$B$4="M USD"</xm:f>
            <x14:dxf>
              <numFmt numFmtId="189" formatCode="#,##0,,_);\(#,##0,,\);&quot; - &quot;;@_)"/>
            </x14:dxf>
          </x14:cfRule>
          <xm:sqref>A63</xm:sqref>
        </x14:conditionalFormatting>
        <x14:conditionalFormatting xmlns:xm="http://schemas.microsoft.com/office/excel/2006/main">
          <x14:cfRule type="expression" priority="506" stopIfTrue="1" id="{1D06D122-9E89-40FC-BE78-4F1CC9472921}">
            <xm:f>Report_DCF!$B$4="M USD"</xm:f>
            <x14:dxf>
              <numFmt numFmtId="189" formatCode="#,##0,,_);\(#,##0,,\);&quot; - &quot;;@_)"/>
            </x14:dxf>
          </x14:cfRule>
          <xm:sqref>B63</xm:sqref>
        </x14:conditionalFormatting>
        <x14:conditionalFormatting xmlns:xm="http://schemas.microsoft.com/office/excel/2006/main">
          <x14:cfRule type="expression" priority="505" stopIfTrue="1" id="{7957D90D-9004-4865-A5E4-C56DF46B9445}">
            <xm:f>Report_DCF!$B$4="M USD"</xm:f>
            <x14:dxf>
              <numFmt numFmtId="189" formatCode="#,##0,,_);\(#,##0,,\);&quot; - &quot;;@_)"/>
            </x14:dxf>
          </x14:cfRule>
          <xm:sqref>C63</xm:sqref>
        </x14:conditionalFormatting>
        <x14:conditionalFormatting xmlns:xm="http://schemas.microsoft.com/office/excel/2006/main">
          <x14:cfRule type="expression" priority="504" stopIfTrue="1" id="{2371665B-9483-4D77-B8F8-CDAB90EC4048}">
            <xm:f>Report_DCF!$B$4="M USD"</xm:f>
            <x14:dxf>
              <numFmt numFmtId="189" formatCode="#,##0,,_);\(#,##0,,\);&quot; - &quot;;@_)"/>
            </x14:dxf>
          </x14:cfRule>
          <xm:sqref>D63</xm:sqref>
        </x14:conditionalFormatting>
        <x14:conditionalFormatting xmlns:xm="http://schemas.microsoft.com/office/excel/2006/main">
          <x14:cfRule type="expression" priority="503" stopIfTrue="1" id="{77EDA9CD-5C81-4F36-A6DC-5F15E051CB6F}">
            <xm:f>Report_DCF!$B$4="M USD"</xm:f>
            <x14:dxf>
              <numFmt numFmtId="189" formatCode="#,##0,,_);\(#,##0,,\);&quot; - &quot;;@_)"/>
            </x14:dxf>
          </x14:cfRule>
          <xm:sqref>E63</xm:sqref>
        </x14:conditionalFormatting>
        <x14:conditionalFormatting xmlns:xm="http://schemas.microsoft.com/office/excel/2006/main">
          <x14:cfRule type="expression" priority="502" stopIfTrue="1" id="{5A3252C9-BD8F-4B36-A7E0-CD6A2BBD84E4}">
            <xm:f>Report_DCF!$B$4="M USD"</xm:f>
            <x14:dxf>
              <numFmt numFmtId="189" formatCode="#,##0,,_);\(#,##0,,\);&quot; - &quot;;@_)"/>
            </x14:dxf>
          </x14:cfRule>
          <xm:sqref>F63</xm:sqref>
        </x14:conditionalFormatting>
        <x14:conditionalFormatting xmlns:xm="http://schemas.microsoft.com/office/excel/2006/main">
          <x14:cfRule type="expression" priority="501" stopIfTrue="1" id="{87124357-D736-44AF-90E7-F5129164D23F}">
            <xm:f>Report_DCF!$B$4="M USD"</xm:f>
            <x14:dxf>
              <numFmt numFmtId="189" formatCode="#,##0,,_);\(#,##0,,\);&quot; - &quot;;@_)"/>
            </x14:dxf>
          </x14:cfRule>
          <xm:sqref>G63</xm:sqref>
        </x14:conditionalFormatting>
        <x14:conditionalFormatting xmlns:xm="http://schemas.microsoft.com/office/excel/2006/main">
          <x14:cfRule type="expression" priority="500" stopIfTrue="1" id="{6A447888-9E57-4C99-93D3-4B8BA68F473A}">
            <xm:f>Report_DCF!$B$4="M USD"</xm:f>
            <x14:dxf>
              <numFmt numFmtId="189" formatCode="#,##0,,_);\(#,##0,,\);&quot; - &quot;;@_)"/>
            </x14:dxf>
          </x14:cfRule>
          <xm:sqref>H63</xm:sqref>
        </x14:conditionalFormatting>
        <x14:conditionalFormatting xmlns:xm="http://schemas.microsoft.com/office/excel/2006/main">
          <x14:cfRule type="expression" priority="499" stopIfTrue="1" id="{E8BA1574-E6BE-4771-9F34-F27907DEB671}">
            <xm:f>Report_DCF!$B$4="M USD"</xm:f>
            <x14:dxf>
              <numFmt numFmtId="189" formatCode="#,##0,,_);\(#,##0,,\);&quot; - &quot;;@_)"/>
            </x14:dxf>
          </x14:cfRule>
          <xm:sqref>I63</xm:sqref>
        </x14:conditionalFormatting>
        <x14:conditionalFormatting xmlns:xm="http://schemas.microsoft.com/office/excel/2006/main">
          <x14:cfRule type="expression" priority="498" stopIfTrue="1" id="{B2B30A3E-04F0-47C5-8838-03324378DD73}">
            <xm:f>Report_DCF!$B$4="M USD"</xm:f>
            <x14:dxf>
              <numFmt numFmtId="189" formatCode="#,##0,,_);\(#,##0,,\);&quot; - &quot;;@_)"/>
            </x14:dxf>
          </x14:cfRule>
          <xm:sqref>J63</xm:sqref>
        </x14:conditionalFormatting>
        <x14:conditionalFormatting xmlns:xm="http://schemas.microsoft.com/office/excel/2006/main">
          <x14:cfRule type="expression" priority="497" stopIfTrue="1" id="{997BB21E-5EC9-49B4-8C9A-FBD50BFF8B30}">
            <xm:f>Report_DCF!$B$4="M USD"</xm:f>
            <x14:dxf>
              <numFmt numFmtId="189" formatCode="#,##0,,_);\(#,##0,,\);&quot; - &quot;;@_)"/>
            </x14:dxf>
          </x14:cfRule>
          <xm:sqref>K63</xm:sqref>
        </x14:conditionalFormatting>
        <x14:conditionalFormatting xmlns:xm="http://schemas.microsoft.com/office/excel/2006/main">
          <x14:cfRule type="expression" priority="496" stopIfTrue="1" id="{D8D87E64-BCA9-4575-9D1F-74250C4A6A46}">
            <xm:f>Report_DCF!$B$4="M USD"</xm:f>
            <x14:dxf>
              <numFmt numFmtId="189" formatCode="#,##0,,_);\(#,##0,,\);&quot; - &quot;;@_)"/>
            </x14:dxf>
          </x14:cfRule>
          <xm:sqref>L63</xm:sqref>
        </x14:conditionalFormatting>
        <x14:conditionalFormatting xmlns:xm="http://schemas.microsoft.com/office/excel/2006/main">
          <x14:cfRule type="expression" priority="495" stopIfTrue="1" id="{768B3329-4831-4AA0-BB61-A0BB21AA5949}">
            <xm:f>Report_DCF!$B$4="M USD"</xm:f>
            <x14:dxf>
              <numFmt numFmtId="189" formatCode="#,##0,,_);\(#,##0,,\);&quot; - &quot;;@_)"/>
            </x14:dxf>
          </x14:cfRule>
          <xm:sqref>M63</xm:sqref>
        </x14:conditionalFormatting>
        <x14:conditionalFormatting xmlns:xm="http://schemas.microsoft.com/office/excel/2006/main">
          <x14:cfRule type="expression" priority="494" stopIfTrue="1" id="{AFD200F8-2E81-4FF9-8F11-F81F19285D2F}">
            <xm:f>Report_DCF!$B$4="M USD"</xm:f>
            <x14:dxf>
              <numFmt numFmtId="189" formatCode="#,##0,,_);\(#,##0,,\);&quot; - &quot;;@_)"/>
            </x14:dxf>
          </x14:cfRule>
          <xm:sqref>A64</xm:sqref>
        </x14:conditionalFormatting>
        <x14:conditionalFormatting xmlns:xm="http://schemas.microsoft.com/office/excel/2006/main">
          <x14:cfRule type="expression" priority="493" stopIfTrue="1" id="{34D3B197-8EB4-4249-9BB0-DE1D3C969A2B}">
            <xm:f>Report_DCF!$B$4="M USD"</xm:f>
            <x14:dxf>
              <numFmt numFmtId="189" formatCode="#,##0,,_);\(#,##0,,\);&quot; - &quot;;@_)"/>
            </x14:dxf>
          </x14:cfRule>
          <xm:sqref>B64</xm:sqref>
        </x14:conditionalFormatting>
        <x14:conditionalFormatting xmlns:xm="http://schemas.microsoft.com/office/excel/2006/main">
          <x14:cfRule type="expression" priority="492" stopIfTrue="1" id="{270895A0-38A9-4EA3-9915-5F8C9FA63A8D}">
            <xm:f>Report_DCF!$B$4="M USD"</xm:f>
            <x14:dxf>
              <numFmt numFmtId="189" formatCode="#,##0,,_);\(#,##0,,\);&quot; - &quot;;@_)"/>
            </x14:dxf>
          </x14:cfRule>
          <xm:sqref>C64</xm:sqref>
        </x14:conditionalFormatting>
        <x14:conditionalFormatting xmlns:xm="http://schemas.microsoft.com/office/excel/2006/main">
          <x14:cfRule type="expression" priority="491" stopIfTrue="1" id="{63612312-52B7-4F8B-807B-E4C06B1D6056}">
            <xm:f>Report_DCF!$B$4="M USD"</xm:f>
            <x14:dxf>
              <numFmt numFmtId="189" formatCode="#,##0,,_);\(#,##0,,\);&quot; - &quot;;@_)"/>
            </x14:dxf>
          </x14:cfRule>
          <xm:sqref>D64</xm:sqref>
        </x14:conditionalFormatting>
        <x14:conditionalFormatting xmlns:xm="http://schemas.microsoft.com/office/excel/2006/main">
          <x14:cfRule type="expression" priority="490" stopIfTrue="1" id="{682A4600-0725-4CAE-AA70-B56236F54DF3}">
            <xm:f>Report_DCF!$B$4="M USD"</xm:f>
            <x14:dxf>
              <numFmt numFmtId="189" formatCode="#,##0,,_);\(#,##0,,\);&quot; - &quot;;@_)"/>
            </x14:dxf>
          </x14:cfRule>
          <xm:sqref>E64</xm:sqref>
        </x14:conditionalFormatting>
        <x14:conditionalFormatting xmlns:xm="http://schemas.microsoft.com/office/excel/2006/main">
          <x14:cfRule type="expression" priority="489" stopIfTrue="1" id="{0C896AA0-0E81-4E53-8A0A-C4B58960791A}">
            <xm:f>Report_DCF!$B$4="M USD"</xm:f>
            <x14:dxf>
              <numFmt numFmtId="189" formatCode="#,##0,,_);\(#,##0,,\);&quot; - &quot;;@_)"/>
            </x14:dxf>
          </x14:cfRule>
          <xm:sqref>A65</xm:sqref>
        </x14:conditionalFormatting>
        <x14:conditionalFormatting xmlns:xm="http://schemas.microsoft.com/office/excel/2006/main">
          <x14:cfRule type="expression" priority="488" stopIfTrue="1" id="{6865B70B-D494-4E90-826D-8BBD78EA5F8F}">
            <xm:f>Report_DCF!$B$4="M USD"</xm:f>
            <x14:dxf>
              <numFmt numFmtId="189" formatCode="#,##0,,_);\(#,##0,,\);&quot; - &quot;;@_)"/>
            </x14:dxf>
          </x14:cfRule>
          <xm:sqref>B65</xm:sqref>
        </x14:conditionalFormatting>
        <x14:conditionalFormatting xmlns:xm="http://schemas.microsoft.com/office/excel/2006/main">
          <x14:cfRule type="expression" priority="487" stopIfTrue="1" id="{5B1F900A-4D54-4E42-A2B5-179BC3D0A55A}">
            <xm:f>Report_DCF!$B$4="M USD"</xm:f>
            <x14:dxf>
              <numFmt numFmtId="189" formatCode="#,##0,,_);\(#,##0,,\);&quot; - &quot;;@_)"/>
            </x14:dxf>
          </x14:cfRule>
          <xm:sqref>C65</xm:sqref>
        </x14:conditionalFormatting>
        <x14:conditionalFormatting xmlns:xm="http://schemas.microsoft.com/office/excel/2006/main">
          <x14:cfRule type="expression" priority="486" stopIfTrue="1" id="{AD3B1953-C3E2-493D-807B-FF46FB355E90}">
            <xm:f>Report_DCF!$B$4="M USD"</xm:f>
            <x14:dxf>
              <numFmt numFmtId="189" formatCode="#,##0,,_);\(#,##0,,\);&quot; - &quot;;@_)"/>
            </x14:dxf>
          </x14:cfRule>
          <xm:sqref>D65</xm:sqref>
        </x14:conditionalFormatting>
        <x14:conditionalFormatting xmlns:xm="http://schemas.microsoft.com/office/excel/2006/main">
          <x14:cfRule type="expression" priority="485" stopIfTrue="1" id="{51E42371-4731-4C74-B8BD-65C4201F7232}">
            <xm:f>Report_DCF!$B$4="M USD"</xm:f>
            <x14:dxf>
              <numFmt numFmtId="189" formatCode="#,##0,,_);\(#,##0,,\);&quot; - &quot;;@_)"/>
            </x14:dxf>
          </x14:cfRule>
          <xm:sqref>E65</xm:sqref>
        </x14:conditionalFormatting>
        <x14:conditionalFormatting xmlns:xm="http://schemas.microsoft.com/office/excel/2006/main">
          <x14:cfRule type="expression" priority="484" stopIfTrue="1" id="{A96B9527-4E40-4871-9359-5B89A679F67B}">
            <xm:f>Report_DCF!$B$4="M USD"</xm:f>
            <x14:dxf>
              <numFmt numFmtId="189" formatCode="#,##0,,_);\(#,##0,,\);&quot; - &quot;;@_)"/>
            </x14:dxf>
          </x14:cfRule>
          <xm:sqref>F65</xm:sqref>
        </x14:conditionalFormatting>
        <x14:conditionalFormatting xmlns:xm="http://schemas.microsoft.com/office/excel/2006/main">
          <x14:cfRule type="expression" priority="483" stopIfTrue="1" id="{8B95215C-0831-4E1D-BD0B-33278F6EA7CB}">
            <xm:f>Report_DCF!$B$4="M USD"</xm:f>
            <x14:dxf>
              <numFmt numFmtId="189" formatCode="#,##0,,_);\(#,##0,,\);&quot; - &quot;;@_)"/>
            </x14:dxf>
          </x14:cfRule>
          <xm:sqref>G65</xm:sqref>
        </x14:conditionalFormatting>
        <x14:conditionalFormatting xmlns:xm="http://schemas.microsoft.com/office/excel/2006/main">
          <x14:cfRule type="expression" priority="482" stopIfTrue="1" id="{38BD23BF-F05C-4D3D-A3D6-7DDEB69A6089}">
            <xm:f>Report_DCF!$B$4="M USD"</xm:f>
            <x14:dxf>
              <numFmt numFmtId="189" formatCode="#,##0,,_);\(#,##0,,\);&quot; - &quot;;@_)"/>
            </x14:dxf>
          </x14:cfRule>
          <xm:sqref>H65</xm:sqref>
        </x14:conditionalFormatting>
        <x14:conditionalFormatting xmlns:xm="http://schemas.microsoft.com/office/excel/2006/main">
          <x14:cfRule type="expression" priority="481" stopIfTrue="1" id="{64DA03A3-FB30-42DD-9A38-05EFACB65FEC}">
            <xm:f>Report_DCF!$B$4="M USD"</xm:f>
            <x14:dxf>
              <numFmt numFmtId="189" formatCode="#,##0,,_);\(#,##0,,\);&quot; - &quot;;@_)"/>
            </x14:dxf>
          </x14:cfRule>
          <xm:sqref>I65</xm:sqref>
        </x14:conditionalFormatting>
        <x14:conditionalFormatting xmlns:xm="http://schemas.microsoft.com/office/excel/2006/main">
          <x14:cfRule type="expression" priority="480" stopIfTrue="1" id="{CD0E4719-CEC1-4EF8-9C38-AC94272EE2D4}">
            <xm:f>Report_DCF!$B$4="M USD"</xm:f>
            <x14:dxf>
              <numFmt numFmtId="189" formatCode="#,##0,,_);\(#,##0,,\);&quot; - &quot;;@_)"/>
            </x14:dxf>
          </x14:cfRule>
          <xm:sqref>J65</xm:sqref>
        </x14:conditionalFormatting>
        <x14:conditionalFormatting xmlns:xm="http://schemas.microsoft.com/office/excel/2006/main">
          <x14:cfRule type="expression" priority="479" stopIfTrue="1" id="{0FC3CA6E-45F5-41C0-AE19-6CA8FFB68434}">
            <xm:f>Report_DCF!$B$4="M USD"</xm:f>
            <x14:dxf>
              <numFmt numFmtId="189" formatCode="#,##0,,_);\(#,##0,,\);&quot; - &quot;;@_)"/>
            </x14:dxf>
          </x14:cfRule>
          <xm:sqref>K65</xm:sqref>
        </x14:conditionalFormatting>
        <x14:conditionalFormatting xmlns:xm="http://schemas.microsoft.com/office/excel/2006/main">
          <x14:cfRule type="expression" priority="478" stopIfTrue="1" id="{6114FE31-1E17-4F03-A635-7605C6458029}">
            <xm:f>Report_DCF!$B$4="M USD"</xm:f>
            <x14:dxf>
              <numFmt numFmtId="189" formatCode="#,##0,,_);\(#,##0,,\);&quot; - &quot;;@_)"/>
            </x14:dxf>
          </x14:cfRule>
          <xm:sqref>L65</xm:sqref>
        </x14:conditionalFormatting>
        <x14:conditionalFormatting xmlns:xm="http://schemas.microsoft.com/office/excel/2006/main">
          <x14:cfRule type="expression" priority="477" stopIfTrue="1" id="{ACE54CAE-61E8-4926-B96E-B7D53E5E8CE4}">
            <xm:f>Report_DCF!$B$4="M USD"</xm:f>
            <x14:dxf>
              <numFmt numFmtId="189" formatCode="#,##0,,_);\(#,##0,,\);&quot; - &quot;;@_)"/>
            </x14:dxf>
          </x14:cfRule>
          <xm:sqref>M65</xm:sqref>
        </x14:conditionalFormatting>
        <x14:conditionalFormatting xmlns:xm="http://schemas.microsoft.com/office/excel/2006/main">
          <x14:cfRule type="expression" priority="476" stopIfTrue="1" id="{77840997-2B78-4922-83A7-1DC609CA5177}">
            <xm:f>Report_DCF!$B$4="M USD"</xm:f>
            <x14:dxf>
              <numFmt numFmtId="189" formatCode="#,##0,,_);\(#,##0,,\);&quot; - &quot;;@_)"/>
            </x14:dxf>
          </x14:cfRule>
          <xm:sqref>A66</xm:sqref>
        </x14:conditionalFormatting>
        <x14:conditionalFormatting xmlns:xm="http://schemas.microsoft.com/office/excel/2006/main">
          <x14:cfRule type="expression" priority="475" stopIfTrue="1" id="{48505421-0DED-4519-ADF6-CEFD55250EDC}">
            <xm:f>Report_DCF!$B$4="M USD"</xm:f>
            <x14:dxf>
              <numFmt numFmtId="189" formatCode="#,##0,,_);\(#,##0,,\);&quot; - &quot;;@_)"/>
            </x14:dxf>
          </x14:cfRule>
          <xm:sqref>B66</xm:sqref>
        </x14:conditionalFormatting>
        <x14:conditionalFormatting xmlns:xm="http://schemas.microsoft.com/office/excel/2006/main">
          <x14:cfRule type="expression" priority="474" stopIfTrue="1" id="{DBEA5E8E-6AB1-4275-B585-55279252AC91}">
            <xm:f>Report_DCF!$B$4="M USD"</xm:f>
            <x14:dxf>
              <numFmt numFmtId="189" formatCode="#,##0,,_);\(#,##0,,\);&quot; - &quot;;@_)"/>
            </x14:dxf>
          </x14:cfRule>
          <xm:sqref>C66</xm:sqref>
        </x14:conditionalFormatting>
        <x14:conditionalFormatting xmlns:xm="http://schemas.microsoft.com/office/excel/2006/main">
          <x14:cfRule type="expression" priority="473" stopIfTrue="1" id="{D1573AF1-0FFC-415B-9885-C856F2A34066}">
            <xm:f>Report_DCF!$B$4="M USD"</xm:f>
            <x14:dxf>
              <numFmt numFmtId="189" formatCode="#,##0,,_);\(#,##0,,\);&quot; - &quot;;@_)"/>
            </x14:dxf>
          </x14:cfRule>
          <xm:sqref>D66</xm:sqref>
        </x14:conditionalFormatting>
        <x14:conditionalFormatting xmlns:xm="http://schemas.microsoft.com/office/excel/2006/main">
          <x14:cfRule type="expression" priority="472" stopIfTrue="1" id="{1635BD25-108E-47C0-A68C-E35372707065}">
            <xm:f>Report_DCF!$B$4="M USD"</xm:f>
            <x14:dxf>
              <numFmt numFmtId="189" formatCode="#,##0,,_);\(#,##0,,\);&quot; - &quot;;@_)"/>
            </x14:dxf>
          </x14:cfRule>
          <xm:sqref>E66</xm:sqref>
        </x14:conditionalFormatting>
        <x14:conditionalFormatting xmlns:xm="http://schemas.microsoft.com/office/excel/2006/main">
          <x14:cfRule type="expression" priority="471" stopIfTrue="1" id="{D081CD90-0652-4617-94B9-B0B3296B1243}">
            <xm:f>Report_DCF!$B$4="M USD"</xm:f>
            <x14:dxf>
              <numFmt numFmtId="189" formatCode="#,##0,,_);\(#,##0,,\);&quot; - &quot;;@_)"/>
            </x14:dxf>
          </x14:cfRule>
          <xm:sqref>A67</xm:sqref>
        </x14:conditionalFormatting>
        <x14:conditionalFormatting xmlns:xm="http://schemas.microsoft.com/office/excel/2006/main">
          <x14:cfRule type="expression" priority="470" stopIfTrue="1" id="{42F5FD6C-00E2-43FC-952A-A3C07FB6034C}">
            <xm:f>Report_DCF!$B$4="M USD"</xm:f>
            <x14:dxf>
              <numFmt numFmtId="189" formatCode="#,##0,,_);\(#,##0,,\);&quot; - &quot;;@_)"/>
            </x14:dxf>
          </x14:cfRule>
          <xm:sqref>B67</xm:sqref>
        </x14:conditionalFormatting>
        <x14:conditionalFormatting xmlns:xm="http://schemas.microsoft.com/office/excel/2006/main">
          <x14:cfRule type="expression" priority="469" stopIfTrue="1" id="{731C613C-7EEC-43D0-A651-AEFFF3BE1D92}">
            <xm:f>Report_DCF!$B$4="M USD"</xm:f>
            <x14:dxf>
              <numFmt numFmtId="189" formatCode="#,##0,,_);\(#,##0,,\);&quot; - &quot;;@_)"/>
            </x14:dxf>
          </x14:cfRule>
          <xm:sqref>C67</xm:sqref>
        </x14:conditionalFormatting>
        <x14:conditionalFormatting xmlns:xm="http://schemas.microsoft.com/office/excel/2006/main">
          <x14:cfRule type="expression" priority="468" stopIfTrue="1" id="{2444B11D-089A-4A19-9FF9-3E582827F8C4}">
            <xm:f>Report_DCF!$B$4="M USD"</xm:f>
            <x14:dxf>
              <numFmt numFmtId="189" formatCode="#,##0,,_);\(#,##0,,\);&quot; - &quot;;@_)"/>
            </x14:dxf>
          </x14:cfRule>
          <xm:sqref>D67</xm:sqref>
        </x14:conditionalFormatting>
        <x14:conditionalFormatting xmlns:xm="http://schemas.microsoft.com/office/excel/2006/main">
          <x14:cfRule type="expression" priority="467" stopIfTrue="1" id="{48483EB9-4144-48DE-92DE-B8F54F2D84E5}">
            <xm:f>Report_DCF!$B$4="M USD"</xm:f>
            <x14:dxf>
              <numFmt numFmtId="189" formatCode="#,##0,,_);\(#,##0,,\);&quot; - &quot;;@_)"/>
            </x14:dxf>
          </x14:cfRule>
          <xm:sqref>E67</xm:sqref>
        </x14:conditionalFormatting>
        <x14:conditionalFormatting xmlns:xm="http://schemas.microsoft.com/office/excel/2006/main">
          <x14:cfRule type="expression" priority="466" stopIfTrue="1" id="{9A649B1A-74FC-40F2-9F87-D917DDB329B2}">
            <xm:f>Report_DCF!$B$4="M USD"</xm:f>
            <x14:dxf>
              <numFmt numFmtId="189" formatCode="#,##0,,_);\(#,##0,,\);&quot; - &quot;;@_)"/>
            </x14:dxf>
          </x14:cfRule>
          <xm:sqref>F67</xm:sqref>
        </x14:conditionalFormatting>
        <x14:conditionalFormatting xmlns:xm="http://schemas.microsoft.com/office/excel/2006/main">
          <x14:cfRule type="expression" priority="465" stopIfTrue="1" id="{5EB33133-098D-4B5C-AAB9-FF718A6D7694}">
            <xm:f>Report_DCF!$B$4="M USD"</xm:f>
            <x14:dxf>
              <numFmt numFmtId="189" formatCode="#,##0,,_);\(#,##0,,\);&quot; - &quot;;@_)"/>
            </x14:dxf>
          </x14:cfRule>
          <xm:sqref>G67</xm:sqref>
        </x14:conditionalFormatting>
        <x14:conditionalFormatting xmlns:xm="http://schemas.microsoft.com/office/excel/2006/main">
          <x14:cfRule type="expression" priority="464" stopIfTrue="1" id="{DF73620D-7E4F-4D3B-9BCC-FF037CCF0C40}">
            <xm:f>Report_DCF!$B$4="M USD"</xm:f>
            <x14:dxf>
              <numFmt numFmtId="189" formatCode="#,##0,,_);\(#,##0,,\);&quot; - &quot;;@_)"/>
            </x14:dxf>
          </x14:cfRule>
          <xm:sqref>H67</xm:sqref>
        </x14:conditionalFormatting>
        <x14:conditionalFormatting xmlns:xm="http://schemas.microsoft.com/office/excel/2006/main">
          <x14:cfRule type="expression" priority="463" stopIfTrue="1" id="{5B2588A2-33AE-45E6-A9B6-4DB2E89310F4}">
            <xm:f>Report_DCF!$B$4="M USD"</xm:f>
            <x14:dxf>
              <numFmt numFmtId="189" formatCode="#,##0,,_);\(#,##0,,\);&quot; - &quot;;@_)"/>
            </x14:dxf>
          </x14:cfRule>
          <xm:sqref>I67</xm:sqref>
        </x14:conditionalFormatting>
        <x14:conditionalFormatting xmlns:xm="http://schemas.microsoft.com/office/excel/2006/main">
          <x14:cfRule type="expression" priority="462" stopIfTrue="1" id="{D2ECD903-ECEC-4EF1-B69F-A9712EF57CD4}">
            <xm:f>Report_DCF!$B$4="M USD"</xm:f>
            <x14:dxf>
              <numFmt numFmtId="189" formatCode="#,##0,,_);\(#,##0,,\);&quot; - &quot;;@_)"/>
            </x14:dxf>
          </x14:cfRule>
          <xm:sqref>J67</xm:sqref>
        </x14:conditionalFormatting>
        <x14:conditionalFormatting xmlns:xm="http://schemas.microsoft.com/office/excel/2006/main">
          <x14:cfRule type="expression" priority="461" stopIfTrue="1" id="{8DCE36B9-1643-4FE4-B9B7-B83A4DC1DEC3}">
            <xm:f>Report_DCF!$B$4="M USD"</xm:f>
            <x14:dxf>
              <numFmt numFmtId="189" formatCode="#,##0,,_);\(#,##0,,\);&quot; - &quot;;@_)"/>
            </x14:dxf>
          </x14:cfRule>
          <xm:sqref>K67</xm:sqref>
        </x14:conditionalFormatting>
        <x14:conditionalFormatting xmlns:xm="http://schemas.microsoft.com/office/excel/2006/main">
          <x14:cfRule type="expression" priority="460" stopIfTrue="1" id="{FE026BF2-A614-4E28-8F74-046440A56030}">
            <xm:f>Report_DCF!$B$4="M USD"</xm:f>
            <x14:dxf>
              <numFmt numFmtId="189" formatCode="#,##0,,_);\(#,##0,,\);&quot; - &quot;;@_)"/>
            </x14:dxf>
          </x14:cfRule>
          <xm:sqref>L67</xm:sqref>
        </x14:conditionalFormatting>
        <x14:conditionalFormatting xmlns:xm="http://schemas.microsoft.com/office/excel/2006/main">
          <x14:cfRule type="expression" priority="459" stopIfTrue="1" id="{BD581584-4100-47CF-9F56-6882F1F517E9}">
            <xm:f>Report_DCF!$B$4="M USD"</xm:f>
            <x14:dxf>
              <numFmt numFmtId="189" formatCode="#,##0,,_);\(#,##0,,\);&quot; - &quot;;@_)"/>
            </x14:dxf>
          </x14:cfRule>
          <xm:sqref>M67</xm:sqref>
        </x14:conditionalFormatting>
        <x14:conditionalFormatting xmlns:xm="http://schemas.microsoft.com/office/excel/2006/main">
          <x14:cfRule type="expression" priority="458" stopIfTrue="1" id="{AF1A10D1-6779-4B07-82A5-FF5F1DDCC42D}">
            <xm:f>Report_DCF!$B$4="M USD"</xm:f>
            <x14:dxf>
              <numFmt numFmtId="189" formatCode="#,##0,,_);\(#,##0,,\);&quot; - &quot;;@_)"/>
            </x14:dxf>
          </x14:cfRule>
          <xm:sqref>A68</xm:sqref>
        </x14:conditionalFormatting>
        <x14:conditionalFormatting xmlns:xm="http://schemas.microsoft.com/office/excel/2006/main">
          <x14:cfRule type="expression" priority="457" stopIfTrue="1" id="{9D569498-DAC0-4033-BCE1-0C95CADBB678}">
            <xm:f>Report_DCF!$B$4="M USD"</xm:f>
            <x14:dxf>
              <numFmt numFmtId="189" formatCode="#,##0,,_);\(#,##0,,\);&quot; - &quot;;@_)"/>
            </x14:dxf>
          </x14:cfRule>
          <xm:sqref>B68</xm:sqref>
        </x14:conditionalFormatting>
        <x14:conditionalFormatting xmlns:xm="http://schemas.microsoft.com/office/excel/2006/main">
          <x14:cfRule type="expression" priority="456" stopIfTrue="1" id="{9C5E2806-0CBD-4947-ABEC-EAAFBFEAD4DB}">
            <xm:f>Report_DCF!$B$4="M USD"</xm:f>
            <x14:dxf>
              <numFmt numFmtId="189" formatCode="#,##0,,_);\(#,##0,,\);&quot; - &quot;;@_)"/>
            </x14:dxf>
          </x14:cfRule>
          <xm:sqref>C68</xm:sqref>
        </x14:conditionalFormatting>
        <x14:conditionalFormatting xmlns:xm="http://schemas.microsoft.com/office/excel/2006/main">
          <x14:cfRule type="expression" priority="455" stopIfTrue="1" id="{99E41E6C-B454-403E-85E4-6AE841E7E9B5}">
            <xm:f>Report_DCF!$B$4="M USD"</xm:f>
            <x14:dxf>
              <numFmt numFmtId="189" formatCode="#,##0,,_);\(#,##0,,\);&quot; - &quot;;@_)"/>
            </x14:dxf>
          </x14:cfRule>
          <xm:sqref>D68</xm:sqref>
        </x14:conditionalFormatting>
        <x14:conditionalFormatting xmlns:xm="http://schemas.microsoft.com/office/excel/2006/main">
          <x14:cfRule type="expression" priority="454" stopIfTrue="1" id="{A31A6502-BCC9-473F-ABDA-50BF35EF2F37}">
            <xm:f>Report_DCF!$B$4="M USD"</xm:f>
            <x14:dxf>
              <numFmt numFmtId="189" formatCode="#,##0,,_);\(#,##0,,\);&quot; - &quot;;@_)"/>
            </x14:dxf>
          </x14:cfRule>
          <xm:sqref>E68</xm:sqref>
        </x14:conditionalFormatting>
        <x14:conditionalFormatting xmlns:xm="http://schemas.microsoft.com/office/excel/2006/main">
          <x14:cfRule type="expression" priority="453" stopIfTrue="1" id="{834A1329-E1E3-4630-87B5-E48CC0D24978}">
            <xm:f>Report_DCF!$B$4="M USD"</xm:f>
            <x14:dxf>
              <numFmt numFmtId="189" formatCode="#,##0,,_);\(#,##0,,\);&quot; - &quot;;@_)"/>
            </x14:dxf>
          </x14:cfRule>
          <xm:sqref>A69</xm:sqref>
        </x14:conditionalFormatting>
        <x14:conditionalFormatting xmlns:xm="http://schemas.microsoft.com/office/excel/2006/main">
          <x14:cfRule type="expression" priority="452" stopIfTrue="1" id="{6575E1D8-FD4F-40BE-960A-FBCF41505F3B}">
            <xm:f>Report_DCF!$B$4="M USD"</xm:f>
            <x14:dxf>
              <numFmt numFmtId="189" formatCode="#,##0,,_);\(#,##0,,\);&quot; - &quot;;@_)"/>
            </x14:dxf>
          </x14:cfRule>
          <xm:sqref>B69</xm:sqref>
        </x14:conditionalFormatting>
        <x14:conditionalFormatting xmlns:xm="http://schemas.microsoft.com/office/excel/2006/main">
          <x14:cfRule type="expression" priority="451" stopIfTrue="1" id="{CC4138F9-28E8-4923-BFE5-93C4565ABBD5}">
            <xm:f>Report_DCF!$B$4="M USD"</xm:f>
            <x14:dxf>
              <numFmt numFmtId="189" formatCode="#,##0,,_);\(#,##0,,\);&quot; - &quot;;@_)"/>
            </x14:dxf>
          </x14:cfRule>
          <xm:sqref>C69</xm:sqref>
        </x14:conditionalFormatting>
        <x14:conditionalFormatting xmlns:xm="http://schemas.microsoft.com/office/excel/2006/main">
          <x14:cfRule type="expression" priority="450" stopIfTrue="1" id="{FB7FC057-D497-42F9-8997-CE4C8EFAA55A}">
            <xm:f>Report_DCF!$B$4="M USD"</xm:f>
            <x14:dxf>
              <numFmt numFmtId="189" formatCode="#,##0,,_);\(#,##0,,\);&quot; - &quot;;@_)"/>
            </x14:dxf>
          </x14:cfRule>
          <xm:sqref>D69</xm:sqref>
        </x14:conditionalFormatting>
        <x14:conditionalFormatting xmlns:xm="http://schemas.microsoft.com/office/excel/2006/main">
          <x14:cfRule type="expression" priority="449" stopIfTrue="1" id="{82DD1E5E-8F5B-4127-AB94-6C3C191F4E77}">
            <xm:f>Report_DCF!$B$4="M USD"</xm:f>
            <x14:dxf>
              <numFmt numFmtId="189" formatCode="#,##0,,_);\(#,##0,,\);&quot; - &quot;;@_)"/>
            </x14:dxf>
          </x14:cfRule>
          <xm:sqref>E69</xm:sqref>
        </x14:conditionalFormatting>
        <x14:conditionalFormatting xmlns:xm="http://schemas.microsoft.com/office/excel/2006/main">
          <x14:cfRule type="expression" priority="448" stopIfTrue="1" id="{ADDBD1C9-86BA-4AFF-B4AF-20E21BBB8810}">
            <xm:f>Report_DCF!$B$4="M USD"</xm:f>
            <x14:dxf>
              <numFmt numFmtId="189" formatCode="#,##0,,_);\(#,##0,,\);&quot; - &quot;;@_)"/>
            </x14:dxf>
          </x14:cfRule>
          <xm:sqref>F69</xm:sqref>
        </x14:conditionalFormatting>
        <x14:conditionalFormatting xmlns:xm="http://schemas.microsoft.com/office/excel/2006/main">
          <x14:cfRule type="expression" priority="447" stopIfTrue="1" id="{1902F8FA-13CA-4772-AD06-B1C1C5629F2E}">
            <xm:f>Report_DCF!$B$4="M USD"</xm:f>
            <x14:dxf>
              <numFmt numFmtId="189" formatCode="#,##0,,_);\(#,##0,,\);&quot; - &quot;;@_)"/>
            </x14:dxf>
          </x14:cfRule>
          <xm:sqref>G69</xm:sqref>
        </x14:conditionalFormatting>
        <x14:conditionalFormatting xmlns:xm="http://schemas.microsoft.com/office/excel/2006/main">
          <x14:cfRule type="expression" priority="446" stopIfTrue="1" id="{9CBC3147-928D-4B90-8154-9F9A817B7886}">
            <xm:f>Report_DCF!$B$4="M USD"</xm:f>
            <x14:dxf>
              <numFmt numFmtId="189" formatCode="#,##0,,_);\(#,##0,,\);&quot; - &quot;;@_)"/>
            </x14:dxf>
          </x14:cfRule>
          <xm:sqref>H69</xm:sqref>
        </x14:conditionalFormatting>
        <x14:conditionalFormatting xmlns:xm="http://schemas.microsoft.com/office/excel/2006/main">
          <x14:cfRule type="expression" priority="445" stopIfTrue="1" id="{755C4796-05B8-4F6C-8A5B-2ECDD6ACAA89}">
            <xm:f>Report_DCF!$B$4="M USD"</xm:f>
            <x14:dxf>
              <numFmt numFmtId="189" formatCode="#,##0,,_);\(#,##0,,\);&quot; - &quot;;@_)"/>
            </x14:dxf>
          </x14:cfRule>
          <xm:sqref>I69</xm:sqref>
        </x14:conditionalFormatting>
        <x14:conditionalFormatting xmlns:xm="http://schemas.microsoft.com/office/excel/2006/main">
          <x14:cfRule type="expression" priority="444" stopIfTrue="1" id="{A39596AA-132E-4954-95DC-3EDAD3710F49}">
            <xm:f>Report_DCF!$B$4="M USD"</xm:f>
            <x14:dxf>
              <numFmt numFmtId="189" formatCode="#,##0,,_);\(#,##0,,\);&quot; - &quot;;@_)"/>
            </x14:dxf>
          </x14:cfRule>
          <xm:sqref>J69</xm:sqref>
        </x14:conditionalFormatting>
        <x14:conditionalFormatting xmlns:xm="http://schemas.microsoft.com/office/excel/2006/main">
          <x14:cfRule type="expression" priority="443" stopIfTrue="1" id="{D2C6F866-C070-4726-921A-1192922462A4}">
            <xm:f>Report_DCF!$B$4="M USD"</xm:f>
            <x14:dxf>
              <numFmt numFmtId="189" formatCode="#,##0,,_);\(#,##0,,\);&quot; - &quot;;@_)"/>
            </x14:dxf>
          </x14:cfRule>
          <xm:sqref>K69</xm:sqref>
        </x14:conditionalFormatting>
        <x14:conditionalFormatting xmlns:xm="http://schemas.microsoft.com/office/excel/2006/main">
          <x14:cfRule type="expression" priority="442" stopIfTrue="1" id="{52756F68-DFF6-4472-A072-177832AB5BB9}">
            <xm:f>Report_DCF!$B$4="M USD"</xm:f>
            <x14:dxf>
              <numFmt numFmtId="189" formatCode="#,##0,,_);\(#,##0,,\);&quot; - &quot;;@_)"/>
            </x14:dxf>
          </x14:cfRule>
          <xm:sqref>L69</xm:sqref>
        </x14:conditionalFormatting>
        <x14:conditionalFormatting xmlns:xm="http://schemas.microsoft.com/office/excel/2006/main">
          <x14:cfRule type="expression" priority="441" stopIfTrue="1" id="{FE20822D-332A-44E3-88D2-9727B99892DB}">
            <xm:f>Report_DCF!$B$4="M USD"</xm:f>
            <x14:dxf>
              <numFmt numFmtId="189" formatCode="#,##0,,_);\(#,##0,,\);&quot; - &quot;;@_)"/>
            </x14:dxf>
          </x14:cfRule>
          <xm:sqref>M69</xm:sqref>
        </x14:conditionalFormatting>
        <x14:conditionalFormatting xmlns:xm="http://schemas.microsoft.com/office/excel/2006/main">
          <x14:cfRule type="expression" priority="440" stopIfTrue="1" id="{5DD32A6B-6147-47D9-ADF4-3E8F1CDB1110}">
            <xm:f>Report_DCF!$B$4="M USD"</xm:f>
            <x14:dxf>
              <numFmt numFmtId="189" formatCode="#,##0,,_);\(#,##0,,\);&quot; - &quot;;@_)"/>
            </x14:dxf>
          </x14:cfRule>
          <xm:sqref>A71</xm:sqref>
        </x14:conditionalFormatting>
        <x14:conditionalFormatting xmlns:xm="http://schemas.microsoft.com/office/excel/2006/main">
          <x14:cfRule type="expression" priority="439" stopIfTrue="1" id="{421AB67D-7ED2-4B50-80AE-AF4081CF3623}">
            <xm:f>Report_DCF!$B$4="M USD"</xm:f>
            <x14:dxf>
              <numFmt numFmtId="189" formatCode="#,##0,,_);\(#,##0,,\);&quot; - &quot;;@_)"/>
            </x14:dxf>
          </x14:cfRule>
          <xm:sqref>B71</xm:sqref>
        </x14:conditionalFormatting>
        <x14:conditionalFormatting xmlns:xm="http://schemas.microsoft.com/office/excel/2006/main">
          <x14:cfRule type="expression" priority="438" stopIfTrue="1" id="{21C8256E-3B6B-4418-94C7-0F1C02599BEC}">
            <xm:f>Report_DCF!$B$4="M USD"</xm:f>
            <x14:dxf>
              <numFmt numFmtId="189" formatCode="#,##0,,_);\(#,##0,,\);&quot; - &quot;;@_)"/>
            </x14:dxf>
          </x14:cfRule>
          <xm:sqref>C71</xm:sqref>
        </x14:conditionalFormatting>
        <x14:conditionalFormatting xmlns:xm="http://schemas.microsoft.com/office/excel/2006/main">
          <x14:cfRule type="expression" priority="437" stopIfTrue="1" id="{B0710A53-AFC7-4422-AC83-D264C1398BAA}">
            <xm:f>Report_DCF!$B$4="M USD"</xm:f>
            <x14:dxf>
              <numFmt numFmtId="189" formatCode="#,##0,,_);\(#,##0,,\);&quot; - &quot;;@_)"/>
            </x14:dxf>
          </x14:cfRule>
          <xm:sqref>D71</xm:sqref>
        </x14:conditionalFormatting>
        <x14:conditionalFormatting xmlns:xm="http://schemas.microsoft.com/office/excel/2006/main">
          <x14:cfRule type="expression" priority="436" stopIfTrue="1" id="{B9FEFC7E-B24F-4B02-B681-BD82F0BFCF23}">
            <xm:f>Report_DCF!$B$4="M USD"</xm:f>
            <x14:dxf>
              <numFmt numFmtId="189" formatCode="#,##0,,_);\(#,##0,,\);&quot; - &quot;;@_)"/>
            </x14:dxf>
          </x14:cfRule>
          <xm:sqref>E71</xm:sqref>
        </x14:conditionalFormatting>
        <x14:conditionalFormatting xmlns:xm="http://schemas.microsoft.com/office/excel/2006/main">
          <x14:cfRule type="expression" priority="435" stopIfTrue="1" id="{11DD1698-C7CE-4C53-B831-442F5B33368F}">
            <xm:f>Report_DCF!$B$4="M USD"</xm:f>
            <x14:dxf>
              <numFmt numFmtId="189" formatCode="#,##0,,_);\(#,##0,,\);&quot; - &quot;;@_)"/>
            </x14:dxf>
          </x14:cfRule>
          <xm:sqref>F71</xm:sqref>
        </x14:conditionalFormatting>
        <x14:conditionalFormatting xmlns:xm="http://schemas.microsoft.com/office/excel/2006/main">
          <x14:cfRule type="expression" priority="434" stopIfTrue="1" id="{10FBB9BE-B050-478E-9368-CFF282824DD0}">
            <xm:f>Report_DCF!$B$4="M USD"</xm:f>
            <x14:dxf>
              <numFmt numFmtId="189" formatCode="#,##0,,_);\(#,##0,,\);&quot; - &quot;;@_)"/>
            </x14:dxf>
          </x14:cfRule>
          <xm:sqref>G71</xm:sqref>
        </x14:conditionalFormatting>
        <x14:conditionalFormatting xmlns:xm="http://schemas.microsoft.com/office/excel/2006/main">
          <x14:cfRule type="expression" priority="433" stopIfTrue="1" id="{8EFE27CD-301E-4B07-B89F-6E5B2C8C396B}">
            <xm:f>Report_DCF!$B$4="M USD"</xm:f>
            <x14:dxf>
              <numFmt numFmtId="189" formatCode="#,##0,,_);\(#,##0,,\);&quot; - &quot;;@_)"/>
            </x14:dxf>
          </x14:cfRule>
          <xm:sqref>H71</xm:sqref>
        </x14:conditionalFormatting>
        <x14:conditionalFormatting xmlns:xm="http://schemas.microsoft.com/office/excel/2006/main">
          <x14:cfRule type="expression" priority="432" stopIfTrue="1" id="{26B8442F-BB59-4165-A344-6AD59C4D886A}">
            <xm:f>Report_DCF!$B$4="M USD"</xm:f>
            <x14:dxf>
              <numFmt numFmtId="189" formatCode="#,##0,,_);\(#,##0,,\);&quot; - &quot;;@_)"/>
            </x14:dxf>
          </x14:cfRule>
          <xm:sqref>I71</xm:sqref>
        </x14:conditionalFormatting>
        <x14:conditionalFormatting xmlns:xm="http://schemas.microsoft.com/office/excel/2006/main">
          <x14:cfRule type="expression" priority="431" stopIfTrue="1" id="{09BA4C05-CDFC-4B21-9E5A-4B30BBA178CE}">
            <xm:f>Report_DCF!$B$4="M USD"</xm:f>
            <x14:dxf>
              <numFmt numFmtId="189" formatCode="#,##0,,_);\(#,##0,,\);&quot; - &quot;;@_)"/>
            </x14:dxf>
          </x14:cfRule>
          <xm:sqref>J71</xm:sqref>
        </x14:conditionalFormatting>
        <x14:conditionalFormatting xmlns:xm="http://schemas.microsoft.com/office/excel/2006/main">
          <x14:cfRule type="expression" priority="430" stopIfTrue="1" id="{19FDC515-5FB3-41BD-A834-0E978CF7B165}">
            <xm:f>Report_DCF!$B$4="M USD"</xm:f>
            <x14:dxf>
              <numFmt numFmtId="189" formatCode="#,##0,,_);\(#,##0,,\);&quot; - &quot;;@_)"/>
            </x14:dxf>
          </x14:cfRule>
          <xm:sqref>K71</xm:sqref>
        </x14:conditionalFormatting>
        <x14:conditionalFormatting xmlns:xm="http://schemas.microsoft.com/office/excel/2006/main">
          <x14:cfRule type="expression" priority="429" stopIfTrue="1" id="{F5457899-EC23-4A12-B80D-160CA8D8BF5A}">
            <xm:f>Report_DCF!$B$4="M USD"</xm:f>
            <x14:dxf>
              <numFmt numFmtId="189" formatCode="#,##0,,_);\(#,##0,,\);&quot; - &quot;;@_)"/>
            </x14:dxf>
          </x14:cfRule>
          <xm:sqref>L71</xm:sqref>
        </x14:conditionalFormatting>
        <x14:conditionalFormatting xmlns:xm="http://schemas.microsoft.com/office/excel/2006/main">
          <x14:cfRule type="expression" priority="428" stopIfTrue="1" id="{437F0020-2779-4763-AB9B-FB21A3A95642}">
            <xm:f>Report_DCF!$B$4="M USD"</xm:f>
            <x14:dxf>
              <numFmt numFmtId="189" formatCode="#,##0,,_);\(#,##0,,\);&quot; - &quot;;@_)"/>
            </x14:dxf>
          </x14:cfRule>
          <xm:sqref>M71</xm:sqref>
        </x14:conditionalFormatting>
        <x14:conditionalFormatting xmlns:xm="http://schemas.microsoft.com/office/excel/2006/main">
          <x14:cfRule type="expression" priority="427" stopIfTrue="1" id="{3AD0B46A-227C-4D2D-B21A-4070E3BD0B40}">
            <xm:f>Report_DCF!$B$4="M USD"</xm:f>
            <x14:dxf>
              <numFmt numFmtId="189" formatCode="#,##0,,_);\(#,##0,,\);&quot; - &quot;;@_)"/>
            </x14:dxf>
          </x14:cfRule>
          <xm:sqref>F75</xm:sqref>
        </x14:conditionalFormatting>
        <x14:conditionalFormatting xmlns:xm="http://schemas.microsoft.com/office/excel/2006/main">
          <x14:cfRule type="expression" priority="426" stopIfTrue="1" id="{B20E8703-D251-4C0E-A261-FEA4B9A2D408}">
            <xm:f>Report_DCF!$B$4="M USD"</xm:f>
            <x14:dxf>
              <numFmt numFmtId="189" formatCode="#,##0,,_);\(#,##0,,\);&quot; - &quot;;@_)"/>
            </x14:dxf>
          </x14:cfRule>
          <xm:sqref>G75</xm:sqref>
        </x14:conditionalFormatting>
        <x14:conditionalFormatting xmlns:xm="http://schemas.microsoft.com/office/excel/2006/main">
          <x14:cfRule type="expression" priority="425" stopIfTrue="1" id="{F72DF657-C331-468E-BB42-B77D5A150482}">
            <xm:f>Report_DCF!$B$4="M USD"</xm:f>
            <x14:dxf>
              <numFmt numFmtId="189" formatCode="#,##0,,_);\(#,##0,,\);&quot; - &quot;;@_)"/>
            </x14:dxf>
          </x14:cfRule>
          <xm:sqref>H75</xm:sqref>
        </x14:conditionalFormatting>
        <x14:conditionalFormatting xmlns:xm="http://schemas.microsoft.com/office/excel/2006/main">
          <x14:cfRule type="expression" priority="424" stopIfTrue="1" id="{5551D456-4532-4CC5-8FD8-2154934D2428}">
            <xm:f>Report_DCF!$B$4="M USD"</xm:f>
            <x14:dxf>
              <numFmt numFmtId="189" formatCode="#,##0,,_);\(#,##0,,\);&quot; - &quot;;@_)"/>
            </x14:dxf>
          </x14:cfRule>
          <xm:sqref>I75</xm:sqref>
        </x14:conditionalFormatting>
        <x14:conditionalFormatting xmlns:xm="http://schemas.microsoft.com/office/excel/2006/main">
          <x14:cfRule type="expression" priority="423" stopIfTrue="1" id="{B1CC6828-2662-4334-BB06-09D51F21BF9F}">
            <xm:f>Report_DCF!$B$4="M USD"</xm:f>
            <x14:dxf>
              <numFmt numFmtId="189" formatCode="#,##0,,_);\(#,##0,,\);&quot; - &quot;;@_)"/>
            </x14:dxf>
          </x14:cfRule>
          <xm:sqref>J75</xm:sqref>
        </x14:conditionalFormatting>
        <x14:conditionalFormatting xmlns:xm="http://schemas.microsoft.com/office/excel/2006/main">
          <x14:cfRule type="expression" priority="422" stopIfTrue="1" id="{35B1642B-9719-4E61-B7CE-EF7C27665659}">
            <xm:f>Report_DCF!$B$4="M USD"</xm:f>
            <x14:dxf>
              <numFmt numFmtId="189" formatCode="#,##0,,_);\(#,##0,,\);&quot; - &quot;;@_)"/>
            </x14:dxf>
          </x14:cfRule>
          <xm:sqref>K75</xm:sqref>
        </x14:conditionalFormatting>
        <x14:conditionalFormatting xmlns:xm="http://schemas.microsoft.com/office/excel/2006/main">
          <x14:cfRule type="expression" priority="421" stopIfTrue="1" id="{DFFE3F0E-3D9E-463E-99EC-B429D3033207}">
            <xm:f>Report_DCF!$B$4="M USD"</xm:f>
            <x14:dxf>
              <numFmt numFmtId="189" formatCode="#,##0,,_);\(#,##0,,\);&quot; - &quot;;@_)"/>
            </x14:dxf>
          </x14:cfRule>
          <xm:sqref>L75</xm:sqref>
        </x14:conditionalFormatting>
        <x14:conditionalFormatting xmlns:xm="http://schemas.microsoft.com/office/excel/2006/main">
          <x14:cfRule type="expression" priority="420" stopIfTrue="1" id="{97880B22-5CEB-4EAD-9B1C-3D707139BDC4}">
            <xm:f>Report_DCF!$B$4="M USD"</xm:f>
            <x14:dxf>
              <numFmt numFmtId="189" formatCode="#,##0,,_);\(#,##0,,\);&quot; - &quot;;@_)"/>
            </x14:dxf>
          </x14:cfRule>
          <xm:sqref>M75</xm:sqref>
        </x14:conditionalFormatting>
        <x14:conditionalFormatting xmlns:xm="http://schemas.microsoft.com/office/excel/2006/main">
          <x14:cfRule type="expression" priority="419" stopIfTrue="1" id="{1C923B77-234D-4D92-A235-65FD0E956463}">
            <xm:f>Report_DCF!$B$4="M USD"</xm:f>
            <x14:dxf>
              <numFmt numFmtId="189" formatCode="#,##0,,_);\(#,##0,,\);&quot; - &quot;;@_)"/>
            </x14:dxf>
          </x14:cfRule>
          <xm:sqref>N75</xm:sqref>
        </x14:conditionalFormatting>
        <x14:conditionalFormatting xmlns:xm="http://schemas.microsoft.com/office/excel/2006/main">
          <x14:cfRule type="expression" priority="418" stopIfTrue="1" id="{3BF36993-0987-4833-A4F6-3795125A6CCB}">
            <xm:f>Report_DCF!$B$4="M USD"</xm:f>
            <x14:dxf>
              <numFmt numFmtId="189" formatCode="#,##0,,_);\(#,##0,,\);&quot; - &quot;;@_)"/>
            </x14:dxf>
          </x14:cfRule>
          <xm:sqref>O75</xm:sqref>
        </x14:conditionalFormatting>
        <x14:conditionalFormatting xmlns:xm="http://schemas.microsoft.com/office/excel/2006/main">
          <x14:cfRule type="expression" priority="417" stopIfTrue="1" id="{926C47D6-F865-4722-81D2-953DD88D003A}">
            <xm:f>Report_DCF!$B$4="M USD"</xm:f>
            <x14:dxf>
              <numFmt numFmtId="189" formatCode="#,##0,,_);\(#,##0,,\);&quot; - &quot;;@_)"/>
            </x14:dxf>
          </x14:cfRule>
          <xm:sqref>A76</xm:sqref>
        </x14:conditionalFormatting>
        <x14:conditionalFormatting xmlns:xm="http://schemas.microsoft.com/office/excel/2006/main">
          <x14:cfRule type="expression" priority="416" stopIfTrue="1" id="{9F5D273A-2A27-4DC3-A48C-207400504558}">
            <xm:f>Report_DCF!$B$4="M USD"</xm:f>
            <x14:dxf>
              <numFmt numFmtId="189" formatCode="#,##0,,_);\(#,##0,,\);&quot; - &quot;;@_)"/>
            </x14:dxf>
          </x14:cfRule>
          <xm:sqref>B76</xm:sqref>
        </x14:conditionalFormatting>
        <x14:conditionalFormatting xmlns:xm="http://schemas.microsoft.com/office/excel/2006/main">
          <x14:cfRule type="expression" priority="415" stopIfTrue="1" id="{11146774-8C76-4FB0-AD2F-A4FAC0109AD4}">
            <xm:f>Report_DCF!$B$4="M USD"</xm:f>
            <x14:dxf>
              <numFmt numFmtId="189" formatCode="#,##0,,_);\(#,##0,,\);&quot; - &quot;;@_)"/>
            </x14:dxf>
          </x14:cfRule>
          <xm:sqref>C76</xm:sqref>
        </x14:conditionalFormatting>
        <x14:conditionalFormatting xmlns:xm="http://schemas.microsoft.com/office/excel/2006/main">
          <x14:cfRule type="expression" priority="414" stopIfTrue="1" id="{97F59FEC-F6FE-4FA1-82CA-B74FB9A40BA7}">
            <xm:f>Report_DCF!$B$4="M USD"</xm:f>
            <x14:dxf>
              <numFmt numFmtId="189" formatCode="#,##0,,_);\(#,##0,,\);&quot; - &quot;;@_)"/>
            </x14:dxf>
          </x14:cfRule>
          <xm:sqref>D76</xm:sqref>
        </x14:conditionalFormatting>
        <x14:conditionalFormatting xmlns:xm="http://schemas.microsoft.com/office/excel/2006/main">
          <x14:cfRule type="expression" priority="413" stopIfTrue="1" id="{B17C3405-B3B6-4C82-B742-873602E2D8B3}">
            <xm:f>Report_DCF!$B$4="M USD"</xm:f>
            <x14:dxf>
              <numFmt numFmtId="189" formatCode="#,##0,,_);\(#,##0,,\);&quot; - &quot;;@_)"/>
            </x14:dxf>
          </x14:cfRule>
          <xm:sqref>E76</xm:sqref>
        </x14:conditionalFormatting>
        <x14:conditionalFormatting xmlns:xm="http://schemas.microsoft.com/office/excel/2006/main">
          <x14:cfRule type="expression" priority="412" stopIfTrue="1" id="{59618DDC-E895-4E3E-9587-0F6A35224872}">
            <xm:f>Report_DCF!$B$4="M USD"</xm:f>
            <x14:dxf>
              <numFmt numFmtId="189" formatCode="#,##0,,_);\(#,##0,,\);&quot; - &quot;;@_)"/>
            </x14:dxf>
          </x14:cfRule>
          <xm:sqref>F76</xm:sqref>
        </x14:conditionalFormatting>
        <x14:conditionalFormatting xmlns:xm="http://schemas.microsoft.com/office/excel/2006/main">
          <x14:cfRule type="expression" priority="411" stopIfTrue="1" id="{D0B5305A-0174-4413-A7C7-9D4CD016B806}">
            <xm:f>Report_DCF!$B$4="M USD"</xm:f>
            <x14:dxf>
              <numFmt numFmtId="189" formatCode="#,##0,,_);\(#,##0,,\);&quot; - &quot;;@_)"/>
            </x14:dxf>
          </x14:cfRule>
          <xm:sqref>G76</xm:sqref>
        </x14:conditionalFormatting>
        <x14:conditionalFormatting xmlns:xm="http://schemas.microsoft.com/office/excel/2006/main">
          <x14:cfRule type="expression" priority="410" stopIfTrue="1" id="{F90D400B-E68C-4A79-91D9-D968F6215ED1}">
            <xm:f>Report_DCF!$B$4="M USD"</xm:f>
            <x14:dxf>
              <numFmt numFmtId="189" formatCode="#,##0,,_);\(#,##0,,\);&quot; - &quot;;@_)"/>
            </x14:dxf>
          </x14:cfRule>
          <xm:sqref>H76</xm:sqref>
        </x14:conditionalFormatting>
        <x14:conditionalFormatting xmlns:xm="http://schemas.microsoft.com/office/excel/2006/main">
          <x14:cfRule type="expression" priority="409" stopIfTrue="1" id="{B0A82671-D8CA-42AC-8B10-CFBF60DEB080}">
            <xm:f>Report_DCF!$B$4="M USD"</xm:f>
            <x14:dxf>
              <numFmt numFmtId="189" formatCode="#,##0,,_);\(#,##0,,\);&quot; - &quot;;@_)"/>
            </x14:dxf>
          </x14:cfRule>
          <xm:sqref>I76</xm:sqref>
        </x14:conditionalFormatting>
        <x14:conditionalFormatting xmlns:xm="http://schemas.microsoft.com/office/excel/2006/main">
          <x14:cfRule type="expression" priority="408" stopIfTrue="1" id="{EC24A81A-67A1-4ACA-82DC-2CBD09DC9B0C}">
            <xm:f>Report_DCF!$B$4="M USD"</xm:f>
            <x14:dxf>
              <numFmt numFmtId="189" formatCode="#,##0,,_);\(#,##0,,\);&quot; - &quot;;@_)"/>
            </x14:dxf>
          </x14:cfRule>
          <xm:sqref>J76</xm:sqref>
        </x14:conditionalFormatting>
        <x14:conditionalFormatting xmlns:xm="http://schemas.microsoft.com/office/excel/2006/main">
          <x14:cfRule type="expression" priority="407" stopIfTrue="1" id="{260CBDA5-66E1-4847-8D43-A6AF56470148}">
            <xm:f>Report_DCF!$B$4="M USD"</xm:f>
            <x14:dxf>
              <numFmt numFmtId="189" formatCode="#,##0,,_);\(#,##0,,\);&quot; - &quot;;@_)"/>
            </x14:dxf>
          </x14:cfRule>
          <xm:sqref>K76</xm:sqref>
        </x14:conditionalFormatting>
        <x14:conditionalFormatting xmlns:xm="http://schemas.microsoft.com/office/excel/2006/main">
          <x14:cfRule type="expression" priority="406" stopIfTrue="1" id="{951C3854-93D2-45D6-B9F6-095905A7DE35}">
            <xm:f>Report_DCF!$B$4="M USD"</xm:f>
            <x14:dxf>
              <numFmt numFmtId="189" formatCode="#,##0,,_);\(#,##0,,\);&quot; - &quot;;@_)"/>
            </x14:dxf>
          </x14:cfRule>
          <xm:sqref>L76</xm:sqref>
        </x14:conditionalFormatting>
        <x14:conditionalFormatting xmlns:xm="http://schemas.microsoft.com/office/excel/2006/main">
          <x14:cfRule type="expression" priority="405" stopIfTrue="1" id="{A4EAEBFE-2BB3-4439-A7E0-92E399906F77}">
            <xm:f>Report_DCF!$B$4="M USD"</xm:f>
            <x14:dxf>
              <numFmt numFmtId="189" formatCode="#,##0,,_);\(#,##0,,\);&quot; - &quot;;@_)"/>
            </x14:dxf>
          </x14:cfRule>
          <xm:sqref>M76</xm:sqref>
        </x14:conditionalFormatting>
        <x14:conditionalFormatting xmlns:xm="http://schemas.microsoft.com/office/excel/2006/main">
          <x14:cfRule type="expression" priority="404" stopIfTrue="1" id="{FC6F69E0-AD6A-4BA8-9701-75E8C6D60185}">
            <xm:f>Report_DCF!$B$4="M USD"</xm:f>
            <x14:dxf>
              <numFmt numFmtId="189" formatCode="#,##0,,_);\(#,##0,,\);&quot; - &quot;;@_)"/>
            </x14:dxf>
          </x14:cfRule>
          <xm:sqref>A78</xm:sqref>
        </x14:conditionalFormatting>
        <x14:conditionalFormatting xmlns:xm="http://schemas.microsoft.com/office/excel/2006/main">
          <x14:cfRule type="expression" priority="403" stopIfTrue="1" id="{8DC4C9A5-A186-4BAD-AAF7-5BFA0BC8E06D}">
            <xm:f>Report_DCF!$B$4="M USD"</xm:f>
            <x14:dxf>
              <numFmt numFmtId="189" formatCode="#,##0,,_);\(#,##0,,\);&quot; - &quot;;@_)"/>
            </x14:dxf>
          </x14:cfRule>
          <xm:sqref>B78</xm:sqref>
        </x14:conditionalFormatting>
        <x14:conditionalFormatting xmlns:xm="http://schemas.microsoft.com/office/excel/2006/main">
          <x14:cfRule type="expression" priority="402" stopIfTrue="1" id="{5051BA76-4C12-4C57-B1C4-CB789CF8BF61}">
            <xm:f>Report_DCF!$B$4="M USD"</xm:f>
            <x14:dxf>
              <numFmt numFmtId="189" formatCode="#,##0,,_);\(#,##0,,\);&quot; - &quot;;@_)"/>
            </x14:dxf>
          </x14:cfRule>
          <xm:sqref>C78</xm:sqref>
        </x14:conditionalFormatting>
        <x14:conditionalFormatting xmlns:xm="http://schemas.microsoft.com/office/excel/2006/main">
          <x14:cfRule type="expression" priority="401" stopIfTrue="1" id="{11B8650A-567A-446B-8E7A-E7E27E9E4688}">
            <xm:f>Report_DCF!$B$4="M USD"</xm:f>
            <x14:dxf>
              <numFmt numFmtId="189" formatCode="#,##0,,_);\(#,##0,,\);&quot; - &quot;;@_)"/>
            </x14:dxf>
          </x14:cfRule>
          <xm:sqref>D78</xm:sqref>
        </x14:conditionalFormatting>
        <x14:conditionalFormatting xmlns:xm="http://schemas.microsoft.com/office/excel/2006/main">
          <x14:cfRule type="expression" priority="400" stopIfTrue="1" id="{5F388F93-BF32-4621-80D5-740A1B77488F}">
            <xm:f>Report_DCF!$B$4="M USD"</xm:f>
            <x14:dxf>
              <numFmt numFmtId="189" formatCode="#,##0,,_);\(#,##0,,\);&quot; - &quot;;@_)"/>
            </x14:dxf>
          </x14:cfRule>
          <xm:sqref>E78</xm:sqref>
        </x14:conditionalFormatting>
        <x14:conditionalFormatting xmlns:xm="http://schemas.microsoft.com/office/excel/2006/main">
          <x14:cfRule type="expression" priority="399" stopIfTrue="1" id="{3DC56781-D459-4E8E-B654-A6DF1DB3E7F3}">
            <xm:f>Report_DCF!$B$4="M USD"</xm:f>
            <x14:dxf>
              <numFmt numFmtId="189" formatCode="#,##0,,_);\(#,##0,,\);&quot; - &quot;;@_)"/>
            </x14:dxf>
          </x14:cfRule>
          <xm:sqref>F78</xm:sqref>
        </x14:conditionalFormatting>
        <x14:conditionalFormatting xmlns:xm="http://schemas.microsoft.com/office/excel/2006/main">
          <x14:cfRule type="expression" priority="398" stopIfTrue="1" id="{0EF99B0A-E404-4065-88E3-4FDDE09044D0}">
            <xm:f>Report_DCF!$B$4="M USD"</xm:f>
            <x14:dxf>
              <numFmt numFmtId="189" formatCode="#,##0,,_);\(#,##0,,\);&quot; - &quot;;@_)"/>
            </x14:dxf>
          </x14:cfRule>
          <xm:sqref>G78</xm:sqref>
        </x14:conditionalFormatting>
        <x14:conditionalFormatting xmlns:xm="http://schemas.microsoft.com/office/excel/2006/main">
          <x14:cfRule type="expression" priority="397" stopIfTrue="1" id="{2E38A554-0346-4589-8BC5-F093546EDCCC}">
            <xm:f>Report_DCF!$B$4="M USD"</xm:f>
            <x14:dxf>
              <numFmt numFmtId="189" formatCode="#,##0,,_);\(#,##0,,\);&quot; - &quot;;@_)"/>
            </x14:dxf>
          </x14:cfRule>
          <xm:sqref>H78</xm:sqref>
        </x14:conditionalFormatting>
        <x14:conditionalFormatting xmlns:xm="http://schemas.microsoft.com/office/excel/2006/main">
          <x14:cfRule type="expression" priority="396" stopIfTrue="1" id="{C4DE5CB7-0089-4F42-83CB-8618E67B934C}">
            <xm:f>Report_DCF!$B$4="M USD"</xm:f>
            <x14:dxf>
              <numFmt numFmtId="189" formatCode="#,##0,,_);\(#,##0,,\);&quot; - &quot;;@_)"/>
            </x14:dxf>
          </x14:cfRule>
          <xm:sqref>I78</xm:sqref>
        </x14:conditionalFormatting>
        <x14:conditionalFormatting xmlns:xm="http://schemas.microsoft.com/office/excel/2006/main">
          <x14:cfRule type="expression" priority="395" stopIfTrue="1" id="{C5FBB1F4-9FD0-488C-BF21-ADFF2EF00129}">
            <xm:f>Report_DCF!$B$4="M USD"</xm:f>
            <x14:dxf>
              <numFmt numFmtId="189" formatCode="#,##0,,_);\(#,##0,,\);&quot; - &quot;;@_)"/>
            </x14:dxf>
          </x14:cfRule>
          <xm:sqref>J78</xm:sqref>
        </x14:conditionalFormatting>
        <x14:conditionalFormatting xmlns:xm="http://schemas.microsoft.com/office/excel/2006/main">
          <x14:cfRule type="expression" priority="394" stopIfTrue="1" id="{4A04AEE3-1B2A-4DB2-BDAC-05DE8B983546}">
            <xm:f>Report_DCF!$B$4="M USD"</xm:f>
            <x14:dxf>
              <numFmt numFmtId="189" formatCode="#,##0,,_);\(#,##0,,\);&quot; - &quot;;@_)"/>
            </x14:dxf>
          </x14:cfRule>
          <xm:sqref>K78</xm:sqref>
        </x14:conditionalFormatting>
        <x14:conditionalFormatting xmlns:xm="http://schemas.microsoft.com/office/excel/2006/main">
          <x14:cfRule type="expression" priority="393" stopIfTrue="1" id="{8BBAC712-B6D0-4880-BE70-DE15101F127E}">
            <xm:f>Report_DCF!$B$4="M USD"</xm:f>
            <x14:dxf>
              <numFmt numFmtId="189" formatCode="#,##0,,_);\(#,##0,,\);&quot; - &quot;;@_)"/>
            </x14:dxf>
          </x14:cfRule>
          <xm:sqref>L78</xm:sqref>
        </x14:conditionalFormatting>
        <x14:conditionalFormatting xmlns:xm="http://schemas.microsoft.com/office/excel/2006/main">
          <x14:cfRule type="expression" priority="392" stopIfTrue="1" id="{1844008F-6F3A-4721-89E6-D57B332E619D}">
            <xm:f>Report_DCF!$B$4="M USD"</xm:f>
            <x14:dxf>
              <numFmt numFmtId="189" formatCode="#,##0,,_);\(#,##0,,\);&quot; - &quot;;@_)"/>
            </x14:dxf>
          </x14:cfRule>
          <xm:sqref>M78</xm:sqref>
        </x14:conditionalFormatting>
        <x14:conditionalFormatting xmlns:xm="http://schemas.microsoft.com/office/excel/2006/main">
          <x14:cfRule type="expression" priority="391" stopIfTrue="1" id="{3EE9BA46-0018-44BD-B00D-BC9FB7264ED7}">
            <xm:f>Report_DCF!$B$4="M USD"</xm:f>
            <x14:dxf>
              <numFmt numFmtId="189" formatCode="#,##0,,_);\(#,##0,,\);&quot; - &quot;;@_)"/>
            </x14:dxf>
          </x14:cfRule>
          <xm:sqref>A82</xm:sqref>
        </x14:conditionalFormatting>
        <x14:conditionalFormatting xmlns:xm="http://schemas.microsoft.com/office/excel/2006/main">
          <x14:cfRule type="expression" priority="390" stopIfTrue="1" id="{7220FB94-DB87-4AA9-895E-C086E32FF4EC}">
            <xm:f>Report_DCF!$B$4="M USD"</xm:f>
            <x14:dxf>
              <numFmt numFmtId="189" formatCode="#,##0,,_);\(#,##0,,\);&quot; - &quot;;@_)"/>
            </x14:dxf>
          </x14:cfRule>
          <xm:sqref>B82</xm:sqref>
        </x14:conditionalFormatting>
        <x14:conditionalFormatting xmlns:xm="http://schemas.microsoft.com/office/excel/2006/main">
          <x14:cfRule type="expression" priority="389" stopIfTrue="1" id="{84F3DDE7-733E-4AC1-9715-C13D38AAC565}">
            <xm:f>Report_DCF!$B$4="M USD"</xm:f>
            <x14:dxf>
              <numFmt numFmtId="189" formatCode="#,##0,,_);\(#,##0,,\);&quot; - &quot;;@_)"/>
            </x14:dxf>
          </x14:cfRule>
          <xm:sqref>C82</xm:sqref>
        </x14:conditionalFormatting>
        <x14:conditionalFormatting xmlns:xm="http://schemas.microsoft.com/office/excel/2006/main">
          <x14:cfRule type="expression" priority="388" stopIfTrue="1" id="{E8857F0F-8A29-4B6B-A77A-163A349C5A3F}">
            <xm:f>Report_DCF!$B$4="M USD"</xm:f>
            <x14:dxf>
              <numFmt numFmtId="189" formatCode="#,##0,,_);\(#,##0,,\);&quot; - &quot;;@_)"/>
            </x14:dxf>
          </x14:cfRule>
          <xm:sqref>D82</xm:sqref>
        </x14:conditionalFormatting>
        <x14:conditionalFormatting xmlns:xm="http://schemas.microsoft.com/office/excel/2006/main">
          <x14:cfRule type="expression" priority="387" stopIfTrue="1" id="{0D88145D-044B-4F07-A6E8-AB8593165EE8}">
            <xm:f>Report_DCF!$B$4="M USD"</xm:f>
            <x14:dxf>
              <numFmt numFmtId="189" formatCode="#,##0,,_);\(#,##0,,\);&quot; - &quot;;@_)"/>
            </x14:dxf>
          </x14:cfRule>
          <xm:sqref>E82</xm:sqref>
        </x14:conditionalFormatting>
        <x14:conditionalFormatting xmlns:xm="http://schemas.microsoft.com/office/excel/2006/main">
          <x14:cfRule type="expression" priority="386" stopIfTrue="1" id="{5DF1F76F-3B40-447C-A3A2-0F2A6BC4F860}">
            <xm:f>Report_DCF!$B$4="M USD"</xm:f>
            <x14:dxf>
              <numFmt numFmtId="189" formatCode="#,##0,,_);\(#,##0,,\);&quot; - &quot;;@_)"/>
            </x14:dxf>
          </x14:cfRule>
          <xm:sqref>F82</xm:sqref>
        </x14:conditionalFormatting>
        <x14:conditionalFormatting xmlns:xm="http://schemas.microsoft.com/office/excel/2006/main">
          <x14:cfRule type="expression" priority="385" stopIfTrue="1" id="{73A44568-AD06-4C91-91F2-E8BD35929A42}">
            <xm:f>Report_DCF!$B$4="M USD"</xm:f>
            <x14:dxf>
              <numFmt numFmtId="189" formatCode="#,##0,,_);\(#,##0,,\);&quot; - &quot;;@_)"/>
            </x14:dxf>
          </x14:cfRule>
          <xm:sqref>G82</xm:sqref>
        </x14:conditionalFormatting>
        <x14:conditionalFormatting xmlns:xm="http://schemas.microsoft.com/office/excel/2006/main">
          <x14:cfRule type="expression" priority="384" stopIfTrue="1" id="{440386D8-E71D-45C4-AA6C-EB86E2283BD2}">
            <xm:f>Report_DCF!$B$4="M USD"</xm:f>
            <x14:dxf>
              <numFmt numFmtId="189" formatCode="#,##0,,_);\(#,##0,,\);&quot; - &quot;;@_)"/>
            </x14:dxf>
          </x14:cfRule>
          <xm:sqref>H82</xm:sqref>
        </x14:conditionalFormatting>
        <x14:conditionalFormatting xmlns:xm="http://schemas.microsoft.com/office/excel/2006/main">
          <x14:cfRule type="expression" priority="383" stopIfTrue="1" id="{70B20D9F-9255-48CA-98FA-AB7E1BCD3FDC}">
            <xm:f>Report_DCF!$B$4="M USD"</xm:f>
            <x14:dxf>
              <numFmt numFmtId="189" formatCode="#,##0,,_);\(#,##0,,\);&quot; - &quot;;@_)"/>
            </x14:dxf>
          </x14:cfRule>
          <xm:sqref>I82</xm:sqref>
        </x14:conditionalFormatting>
        <x14:conditionalFormatting xmlns:xm="http://schemas.microsoft.com/office/excel/2006/main">
          <x14:cfRule type="expression" priority="382" stopIfTrue="1" id="{65A04636-7BFD-4301-80E6-609BD98985AE}">
            <xm:f>Report_DCF!$B$4="M USD"</xm:f>
            <x14:dxf>
              <numFmt numFmtId="189" formatCode="#,##0,,_);\(#,##0,,\);&quot; - &quot;;@_)"/>
            </x14:dxf>
          </x14:cfRule>
          <xm:sqref>J82</xm:sqref>
        </x14:conditionalFormatting>
        <x14:conditionalFormatting xmlns:xm="http://schemas.microsoft.com/office/excel/2006/main">
          <x14:cfRule type="expression" priority="381" stopIfTrue="1" id="{A0E7A71C-F660-46BD-94C0-684FF654CD15}">
            <xm:f>Report_DCF!$B$4="M USD"</xm:f>
            <x14:dxf>
              <numFmt numFmtId="189" formatCode="#,##0,,_);\(#,##0,,\);&quot; - &quot;;@_)"/>
            </x14:dxf>
          </x14:cfRule>
          <xm:sqref>K82</xm:sqref>
        </x14:conditionalFormatting>
        <x14:conditionalFormatting xmlns:xm="http://schemas.microsoft.com/office/excel/2006/main">
          <x14:cfRule type="expression" priority="380" stopIfTrue="1" id="{014AE79C-4931-42BB-9FFE-10B0689FE88E}">
            <xm:f>Report_DCF!$B$4="M USD"</xm:f>
            <x14:dxf>
              <numFmt numFmtId="189" formatCode="#,##0,,_);\(#,##0,,\);&quot; - &quot;;@_)"/>
            </x14:dxf>
          </x14:cfRule>
          <xm:sqref>L82</xm:sqref>
        </x14:conditionalFormatting>
        <x14:conditionalFormatting xmlns:xm="http://schemas.microsoft.com/office/excel/2006/main">
          <x14:cfRule type="expression" priority="379" stopIfTrue="1" id="{014BE830-8155-444C-BC80-A8D9A17A9F25}">
            <xm:f>Report_DCF!$B$4="M USD"</xm:f>
            <x14:dxf>
              <numFmt numFmtId="189" formatCode="#,##0,,_);\(#,##0,,\);&quot; - &quot;;@_)"/>
            </x14:dxf>
          </x14:cfRule>
          <xm:sqref>M82</xm:sqref>
        </x14:conditionalFormatting>
        <x14:conditionalFormatting xmlns:xm="http://schemas.microsoft.com/office/excel/2006/main">
          <x14:cfRule type="expression" priority="378" stopIfTrue="1" id="{97A892F9-2B4D-495B-91DC-DCCF82589886}">
            <xm:f>Report_DCF!$B$4="M USD"</xm:f>
            <x14:dxf>
              <numFmt numFmtId="189" formatCode="#,##0,,_);\(#,##0,,\);&quot; - &quot;;@_)"/>
            </x14:dxf>
          </x14:cfRule>
          <xm:sqref>N82</xm:sqref>
        </x14:conditionalFormatting>
        <x14:conditionalFormatting xmlns:xm="http://schemas.microsoft.com/office/excel/2006/main">
          <x14:cfRule type="expression" priority="377" stopIfTrue="1" id="{44A5D9E5-1B33-4E9F-A038-513BD47FC8A1}">
            <xm:f>Report_DCF!$B$4="M USD"</xm:f>
            <x14:dxf>
              <numFmt numFmtId="189" formatCode="#,##0,,_);\(#,##0,,\);&quot; - &quot;;@_)"/>
            </x14:dxf>
          </x14:cfRule>
          <xm:sqref>O82</xm:sqref>
        </x14:conditionalFormatting>
        <x14:conditionalFormatting xmlns:xm="http://schemas.microsoft.com/office/excel/2006/main">
          <x14:cfRule type="expression" priority="376" stopIfTrue="1" id="{A0EE8743-52E5-445B-9C49-B3A169B6E198}">
            <xm:f>Report_DCF!$B$4="M USD"</xm:f>
            <x14:dxf>
              <numFmt numFmtId="189" formatCode="#,##0,,_);\(#,##0,,\);&quot; - &quot;;@_)"/>
            </x14:dxf>
          </x14:cfRule>
          <xm:sqref>A84</xm:sqref>
        </x14:conditionalFormatting>
        <x14:conditionalFormatting xmlns:xm="http://schemas.microsoft.com/office/excel/2006/main">
          <x14:cfRule type="expression" priority="375" stopIfTrue="1" id="{76AFF9F3-B862-4F7D-BC84-CD6735631622}">
            <xm:f>Report_DCF!$B$4="M USD"</xm:f>
            <x14:dxf>
              <numFmt numFmtId="189" formatCode="#,##0,,_);\(#,##0,,\);&quot; - &quot;;@_)"/>
            </x14:dxf>
          </x14:cfRule>
          <xm:sqref>B84</xm:sqref>
        </x14:conditionalFormatting>
        <x14:conditionalFormatting xmlns:xm="http://schemas.microsoft.com/office/excel/2006/main">
          <x14:cfRule type="expression" priority="374" stopIfTrue="1" id="{52D31C27-9213-4A58-903A-12A2EEC4416F}">
            <xm:f>Report_DCF!$B$4="M USD"</xm:f>
            <x14:dxf>
              <numFmt numFmtId="189" formatCode="#,##0,,_);\(#,##0,,\);&quot; - &quot;;@_)"/>
            </x14:dxf>
          </x14:cfRule>
          <xm:sqref>C84</xm:sqref>
        </x14:conditionalFormatting>
        <x14:conditionalFormatting xmlns:xm="http://schemas.microsoft.com/office/excel/2006/main">
          <x14:cfRule type="expression" priority="373" stopIfTrue="1" id="{A7F0E54C-3770-4FDA-A70F-B926EAC55B73}">
            <xm:f>Report_DCF!$B$4="M USD"</xm:f>
            <x14:dxf>
              <numFmt numFmtId="189" formatCode="#,##0,,_);\(#,##0,,\);&quot; - &quot;;@_)"/>
            </x14:dxf>
          </x14:cfRule>
          <xm:sqref>D84</xm:sqref>
        </x14:conditionalFormatting>
        <x14:conditionalFormatting xmlns:xm="http://schemas.microsoft.com/office/excel/2006/main">
          <x14:cfRule type="expression" priority="372" stopIfTrue="1" id="{F01D2106-83B0-42D5-BA31-7A4A117C913B}">
            <xm:f>Report_DCF!$B$4="M USD"</xm:f>
            <x14:dxf>
              <numFmt numFmtId="189" formatCode="#,##0,,_);\(#,##0,,\);&quot; - &quot;;@_)"/>
            </x14:dxf>
          </x14:cfRule>
          <xm:sqref>E84</xm:sqref>
        </x14:conditionalFormatting>
        <x14:conditionalFormatting xmlns:xm="http://schemas.microsoft.com/office/excel/2006/main">
          <x14:cfRule type="expression" priority="371" stopIfTrue="1" id="{A5FBF38D-7ED3-447A-929D-9B7F39AB9C7A}">
            <xm:f>Report_DCF!$B$4="M USD"</xm:f>
            <x14:dxf>
              <numFmt numFmtId="189" formatCode="#,##0,,_);\(#,##0,,\);&quot; - &quot;;@_)"/>
            </x14:dxf>
          </x14:cfRule>
          <xm:sqref>F84</xm:sqref>
        </x14:conditionalFormatting>
        <x14:conditionalFormatting xmlns:xm="http://schemas.microsoft.com/office/excel/2006/main">
          <x14:cfRule type="expression" priority="370" stopIfTrue="1" id="{E91F3853-46E5-45BB-BCEB-F1BF127CD98D}">
            <xm:f>Report_DCF!$B$4="M USD"</xm:f>
            <x14:dxf>
              <numFmt numFmtId="189" formatCode="#,##0,,_);\(#,##0,,\);&quot; - &quot;;@_)"/>
            </x14:dxf>
          </x14:cfRule>
          <xm:sqref>G84</xm:sqref>
        </x14:conditionalFormatting>
        <x14:conditionalFormatting xmlns:xm="http://schemas.microsoft.com/office/excel/2006/main">
          <x14:cfRule type="expression" priority="369" stopIfTrue="1" id="{71C2DDBE-3C57-41AC-994D-94D785E89C87}">
            <xm:f>Report_DCF!$B$4="M USD"</xm:f>
            <x14:dxf>
              <numFmt numFmtId="189" formatCode="#,##0,,_);\(#,##0,,\);&quot; - &quot;;@_)"/>
            </x14:dxf>
          </x14:cfRule>
          <xm:sqref>H84</xm:sqref>
        </x14:conditionalFormatting>
        <x14:conditionalFormatting xmlns:xm="http://schemas.microsoft.com/office/excel/2006/main">
          <x14:cfRule type="expression" priority="368" stopIfTrue="1" id="{AD7117CF-7D41-46D1-BC51-81EC62B64C86}">
            <xm:f>Report_DCF!$B$4="M USD"</xm:f>
            <x14:dxf>
              <numFmt numFmtId="189" formatCode="#,##0,,_);\(#,##0,,\);&quot; - &quot;;@_)"/>
            </x14:dxf>
          </x14:cfRule>
          <xm:sqref>I84</xm:sqref>
        </x14:conditionalFormatting>
        <x14:conditionalFormatting xmlns:xm="http://schemas.microsoft.com/office/excel/2006/main">
          <x14:cfRule type="expression" priority="367" stopIfTrue="1" id="{F6809B80-D523-483D-A1F0-31A813543E58}">
            <xm:f>Report_DCF!$B$4="M USD"</xm:f>
            <x14:dxf>
              <numFmt numFmtId="189" formatCode="#,##0,,_);\(#,##0,,\);&quot; - &quot;;@_)"/>
            </x14:dxf>
          </x14:cfRule>
          <xm:sqref>J84</xm:sqref>
        </x14:conditionalFormatting>
        <x14:conditionalFormatting xmlns:xm="http://schemas.microsoft.com/office/excel/2006/main">
          <x14:cfRule type="expression" priority="366" stopIfTrue="1" id="{650564B9-E25C-4C48-99A6-9054FBB58C09}">
            <xm:f>Report_DCF!$B$4="M USD"</xm:f>
            <x14:dxf>
              <numFmt numFmtId="189" formatCode="#,##0,,_);\(#,##0,,\);&quot; - &quot;;@_)"/>
            </x14:dxf>
          </x14:cfRule>
          <xm:sqref>K84</xm:sqref>
        </x14:conditionalFormatting>
        <x14:conditionalFormatting xmlns:xm="http://schemas.microsoft.com/office/excel/2006/main">
          <x14:cfRule type="expression" priority="365" stopIfTrue="1" id="{6E636A24-5059-4C42-974B-40EA87ED3C94}">
            <xm:f>Report_DCF!$B$4="M USD"</xm:f>
            <x14:dxf>
              <numFmt numFmtId="189" formatCode="#,##0,,_);\(#,##0,,\);&quot; - &quot;;@_)"/>
            </x14:dxf>
          </x14:cfRule>
          <xm:sqref>L84</xm:sqref>
        </x14:conditionalFormatting>
        <x14:conditionalFormatting xmlns:xm="http://schemas.microsoft.com/office/excel/2006/main">
          <x14:cfRule type="expression" priority="364" stopIfTrue="1" id="{90FF106F-631C-445A-BFFA-7009E0565ABA}">
            <xm:f>Report_DCF!$B$4="M USD"</xm:f>
            <x14:dxf>
              <numFmt numFmtId="189" formatCode="#,##0,,_);\(#,##0,,\);&quot; - &quot;;@_)"/>
            </x14:dxf>
          </x14:cfRule>
          <xm:sqref>M84</xm:sqref>
        </x14:conditionalFormatting>
        <x14:conditionalFormatting xmlns:xm="http://schemas.microsoft.com/office/excel/2006/main">
          <x14:cfRule type="expression" priority="363" stopIfTrue="1" id="{2DAEB1A2-4C7A-4523-BC5D-A3C2C454A2C8}">
            <xm:f>Report_DCF!$B$4="M USD"</xm:f>
            <x14:dxf>
              <numFmt numFmtId="189" formatCode="#,##0,,_);\(#,##0,,\);&quot; - &quot;;@_)"/>
            </x14:dxf>
          </x14:cfRule>
          <xm:sqref>F88</xm:sqref>
        </x14:conditionalFormatting>
        <x14:conditionalFormatting xmlns:xm="http://schemas.microsoft.com/office/excel/2006/main">
          <x14:cfRule type="expression" priority="362" stopIfTrue="1" id="{DEE5A767-40EB-4C39-965F-4609135F87AB}">
            <xm:f>Report_DCF!$B$4="M USD"</xm:f>
            <x14:dxf>
              <numFmt numFmtId="189" formatCode="#,##0,,_);\(#,##0,,\);&quot; - &quot;;@_)"/>
            </x14:dxf>
          </x14:cfRule>
          <xm:sqref>G88</xm:sqref>
        </x14:conditionalFormatting>
        <x14:conditionalFormatting xmlns:xm="http://schemas.microsoft.com/office/excel/2006/main">
          <x14:cfRule type="expression" priority="361" stopIfTrue="1" id="{35245AFA-DA95-4195-87DF-098C95D54E20}">
            <xm:f>Report_DCF!$B$4="M USD"</xm:f>
            <x14:dxf>
              <numFmt numFmtId="189" formatCode="#,##0,,_);\(#,##0,,\);&quot; - &quot;;@_)"/>
            </x14:dxf>
          </x14:cfRule>
          <xm:sqref>H88</xm:sqref>
        </x14:conditionalFormatting>
        <x14:conditionalFormatting xmlns:xm="http://schemas.microsoft.com/office/excel/2006/main">
          <x14:cfRule type="expression" priority="360" stopIfTrue="1" id="{5F459A7C-3CFF-4C7D-BD92-BB9C7127ACBD}">
            <xm:f>Report_DCF!$B$4="M USD"</xm:f>
            <x14:dxf>
              <numFmt numFmtId="189" formatCode="#,##0,,_);\(#,##0,,\);&quot; - &quot;;@_)"/>
            </x14:dxf>
          </x14:cfRule>
          <xm:sqref>I88</xm:sqref>
        </x14:conditionalFormatting>
        <x14:conditionalFormatting xmlns:xm="http://schemas.microsoft.com/office/excel/2006/main">
          <x14:cfRule type="expression" priority="359" stopIfTrue="1" id="{83071DBF-0B35-4457-A9BE-79A7D5BBC406}">
            <xm:f>Report_DCF!$B$4="M USD"</xm:f>
            <x14:dxf>
              <numFmt numFmtId="189" formatCode="#,##0,,_);\(#,##0,,\);&quot; - &quot;;@_)"/>
            </x14:dxf>
          </x14:cfRule>
          <xm:sqref>J88</xm:sqref>
        </x14:conditionalFormatting>
        <x14:conditionalFormatting xmlns:xm="http://schemas.microsoft.com/office/excel/2006/main">
          <x14:cfRule type="expression" priority="358" stopIfTrue="1" id="{AA022243-BEE9-4023-9B5F-2CE172D62DC5}">
            <xm:f>Report_DCF!$B$4="M USD"</xm:f>
            <x14:dxf>
              <numFmt numFmtId="189" formatCode="#,##0,,_);\(#,##0,,\);&quot; - &quot;;@_)"/>
            </x14:dxf>
          </x14:cfRule>
          <xm:sqref>K88</xm:sqref>
        </x14:conditionalFormatting>
        <x14:conditionalFormatting xmlns:xm="http://schemas.microsoft.com/office/excel/2006/main">
          <x14:cfRule type="expression" priority="357" stopIfTrue="1" id="{DF6F33A2-9AB1-4E9E-86BA-7AE05E8C0874}">
            <xm:f>Report_DCF!$B$4="M USD"</xm:f>
            <x14:dxf>
              <numFmt numFmtId="189" formatCode="#,##0,,_);\(#,##0,,\);&quot; - &quot;;@_)"/>
            </x14:dxf>
          </x14:cfRule>
          <xm:sqref>L88</xm:sqref>
        </x14:conditionalFormatting>
        <x14:conditionalFormatting xmlns:xm="http://schemas.microsoft.com/office/excel/2006/main">
          <x14:cfRule type="expression" priority="356" stopIfTrue="1" id="{06CA4665-3F5C-4341-BE95-C9E1956F8B95}">
            <xm:f>Report_DCF!$B$4="M USD"</xm:f>
            <x14:dxf>
              <numFmt numFmtId="189" formatCode="#,##0,,_);\(#,##0,,\);&quot; - &quot;;@_)"/>
            </x14:dxf>
          </x14:cfRule>
          <xm:sqref>M88</xm:sqref>
        </x14:conditionalFormatting>
        <x14:conditionalFormatting xmlns:xm="http://schemas.microsoft.com/office/excel/2006/main">
          <x14:cfRule type="expression" priority="355" stopIfTrue="1" id="{D20DBF36-A5EF-4C07-95B6-6D9CA640DC84}">
            <xm:f>Report_DCF!$B$4="M USD"</xm:f>
            <x14:dxf>
              <numFmt numFmtId="189" formatCode="#,##0,,_);\(#,##0,,\);&quot; - &quot;;@_)"/>
            </x14:dxf>
          </x14:cfRule>
          <xm:sqref>N88</xm:sqref>
        </x14:conditionalFormatting>
        <x14:conditionalFormatting xmlns:xm="http://schemas.microsoft.com/office/excel/2006/main">
          <x14:cfRule type="expression" priority="354" stopIfTrue="1" id="{A261ED23-B4E1-4C45-811F-03F16317619F}">
            <xm:f>Report_DCF!$B$4="M USD"</xm:f>
            <x14:dxf>
              <numFmt numFmtId="189" formatCode="#,##0,,_);\(#,##0,,\);&quot; - &quot;;@_)"/>
            </x14:dxf>
          </x14:cfRule>
          <xm:sqref>O88</xm:sqref>
        </x14:conditionalFormatting>
        <x14:conditionalFormatting xmlns:xm="http://schemas.microsoft.com/office/excel/2006/main">
          <x14:cfRule type="expression" priority="353" stopIfTrue="1" id="{5D9AE47E-EA62-4029-8E08-3C89183FEF7D}">
            <xm:f>Report_DCF!$B$4="M USD"</xm:f>
            <x14:dxf>
              <numFmt numFmtId="189" formatCode="#,##0,,_);\(#,##0,,\);&quot; - &quot;;@_)"/>
            </x14:dxf>
          </x14:cfRule>
          <xm:sqref>F89</xm:sqref>
        </x14:conditionalFormatting>
        <x14:conditionalFormatting xmlns:xm="http://schemas.microsoft.com/office/excel/2006/main">
          <x14:cfRule type="expression" priority="352" stopIfTrue="1" id="{D26DA806-2E0D-487A-91CC-D7B09F1CB0B5}">
            <xm:f>Report_DCF!$B$4="M USD"</xm:f>
            <x14:dxf>
              <numFmt numFmtId="189" formatCode="#,##0,,_);\(#,##0,,\);&quot; - &quot;;@_)"/>
            </x14:dxf>
          </x14:cfRule>
          <xm:sqref>G89</xm:sqref>
        </x14:conditionalFormatting>
        <x14:conditionalFormatting xmlns:xm="http://schemas.microsoft.com/office/excel/2006/main">
          <x14:cfRule type="expression" priority="351" stopIfTrue="1" id="{90F48B2C-4ABF-47E4-A6B0-F803C6888732}">
            <xm:f>Report_DCF!$B$4="M USD"</xm:f>
            <x14:dxf>
              <numFmt numFmtId="189" formatCode="#,##0,,_);\(#,##0,,\);&quot; - &quot;;@_)"/>
            </x14:dxf>
          </x14:cfRule>
          <xm:sqref>H89</xm:sqref>
        </x14:conditionalFormatting>
        <x14:conditionalFormatting xmlns:xm="http://schemas.microsoft.com/office/excel/2006/main">
          <x14:cfRule type="expression" priority="350" stopIfTrue="1" id="{50E5CBBE-390D-47AC-AC9A-827490F857FB}">
            <xm:f>Report_DCF!$B$4="M USD"</xm:f>
            <x14:dxf>
              <numFmt numFmtId="189" formatCode="#,##0,,_);\(#,##0,,\);&quot; - &quot;;@_)"/>
            </x14:dxf>
          </x14:cfRule>
          <xm:sqref>I89</xm:sqref>
        </x14:conditionalFormatting>
        <x14:conditionalFormatting xmlns:xm="http://schemas.microsoft.com/office/excel/2006/main">
          <x14:cfRule type="expression" priority="349" stopIfTrue="1" id="{7735DC67-1D9D-4EB2-BBBE-1E4C8A2E5AA8}">
            <xm:f>Report_DCF!$B$4="M USD"</xm:f>
            <x14:dxf>
              <numFmt numFmtId="189" formatCode="#,##0,,_);\(#,##0,,\);&quot; - &quot;;@_)"/>
            </x14:dxf>
          </x14:cfRule>
          <xm:sqref>J89</xm:sqref>
        </x14:conditionalFormatting>
        <x14:conditionalFormatting xmlns:xm="http://schemas.microsoft.com/office/excel/2006/main">
          <x14:cfRule type="expression" priority="348" stopIfTrue="1" id="{F3F8C3EE-3497-4C65-A155-EE5CEF3F041F}">
            <xm:f>Report_DCF!$B$4="M USD"</xm:f>
            <x14:dxf>
              <numFmt numFmtId="189" formatCode="#,##0,,_);\(#,##0,,\);&quot; - &quot;;@_)"/>
            </x14:dxf>
          </x14:cfRule>
          <xm:sqref>K89</xm:sqref>
        </x14:conditionalFormatting>
        <x14:conditionalFormatting xmlns:xm="http://schemas.microsoft.com/office/excel/2006/main">
          <x14:cfRule type="expression" priority="347" stopIfTrue="1" id="{F6D64F03-24B0-486C-94BF-478D8B2D3A63}">
            <xm:f>Report_DCF!$B$4="M USD"</xm:f>
            <x14:dxf>
              <numFmt numFmtId="189" formatCode="#,##0,,_);\(#,##0,,\);&quot; - &quot;;@_)"/>
            </x14:dxf>
          </x14:cfRule>
          <xm:sqref>L89</xm:sqref>
        </x14:conditionalFormatting>
        <x14:conditionalFormatting xmlns:xm="http://schemas.microsoft.com/office/excel/2006/main">
          <x14:cfRule type="expression" priority="346" stopIfTrue="1" id="{FB54893D-F401-420D-B78A-4B1E65B03B13}">
            <xm:f>Report_DCF!$B$4="M USD"</xm:f>
            <x14:dxf>
              <numFmt numFmtId="189" formatCode="#,##0,,_);\(#,##0,,\);&quot; - &quot;;@_)"/>
            </x14:dxf>
          </x14:cfRule>
          <xm:sqref>M89</xm:sqref>
        </x14:conditionalFormatting>
        <x14:conditionalFormatting xmlns:xm="http://schemas.microsoft.com/office/excel/2006/main">
          <x14:cfRule type="expression" priority="345" stopIfTrue="1" id="{8C4FD8DD-3378-4B8B-A763-330BA426B836}">
            <xm:f>Report_DCF!$B$4="M USD"</xm:f>
            <x14:dxf>
              <numFmt numFmtId="189" formatCode="#,##0,,_);\(#,##0,,\);&quot; - &quot;;@_)"/>
            </x14:dxf>
          </x14:cfRule>
          <xm:sqref>N89</xm:sqref>
        </x14:conditionalFormatting>
        <x14:conditionalFormatting xmlns:xm="http://schemas.microsoft.com/office/excel/2006/main">
          <x14:cfRule type="expression" priority="344" stopIfTrue="1" id="{3883D1C9-A5DA-465B-9288-2A81A685386A}">
            <xm:f>Report_DCF!$B$4="M USD"</xm:f>
            <x14:dxf>
              <numFmt numFmtId="189" formatCode="#,##0,,_);\(#,##0,,\);&quot; - &quot;;@_)"/>
            </x14:dxf>
          </x14:cfRule>
          <xm:sqref>O89</xm:sqref>
        </x14:conditionalFormatting>
        <x14:conditionalFormatting xmlns:xm="http://schemas.microsoft.com/office/excel/2006/main">
          <x14:cfRule type="expression" priority="343" stopIfTrue="1" id="{3B2A3524-0D65-4823-A96F-27F11D55717D}">
            <xm:f>Report_DCF!$B$4="M USD"</xm:f>
            <x14:dxf>
              <numFmt numFmtId="189" formatCode="#,##0,,_);\(#,##0,,\);&quot; - &quot;;@_)"/>
            </x14:dxf>
          </x14:cfRule>
          <xm:sqref>F90</xm:sqref>
        </x14:conditionalFormatting>
        <x14:conditionalFormatting xmlns:xm="http://schemas.microsoft.com/office/excel/2006/main">
          <x14:cfRule type="expression" priority="342" stopIfTrue="1" id="{42D9905F-003A-4656-BC00-8CA8E9B1E82E}">
            <xm:f>Report_DCF!$B$4="M USD"</xm:f>
            <x14:dxf>
              <numFmt numFmtId="189" formatCode="#,##0,,_);\(#,##0,,\);&quot; - &quot;;@_)"/>
            </x14:dxf>
          </x14:cfRule>
          <xm:sqref>G90</xm:sqref>
        </x14:conditionalFormatting>
        <x14:conditionalFormatting xmlns:xm="http://schemas.microsoft.com/office/excel/2006/main">
          <x14:cfRule type="expression" priority="341" stopIfTrue="1" id="{40EB9B27-281D-4EE3-95CC-BE7A7D6F11B4}">
            <xm:f>Report_DCF!$B$4="M USD"</xm:f>
            <x14:dxf>
              <numFmt numFmtId="189" formatCode="#,##0,,_);\(#,##0,,\);&quot; - &quot;;@_)"/>
            </x14:dxf>
          </x14:cfRule>
          <xm:sqref>H90</xm:sqref>
        </x14:conditionalFormatting>
        <x14:conditionalFormatting xmlns:xm="http://schemas.microsoft.com/office/excel/2006/main">
          <x14:cfRule type="expression" priority="340" stopIfTrue="1" id="{97F353CA-1ECD-4C76-99D4-22EFD126EB0B}">
            <xm:f>Report_DCF!$B$4="M USD"</xm:f>
            <x14:dxf>
              <numFmt numFmtId="189" formatCode="#,##0,,_);\(#,##0,,\);&quot; - &quot;;@_)"/>
            </x14:dxf>
          </x14:cfRule>
          <xm:sqref>I90</xm:sqref>
        </x14:conditionalFormatting>
        <x14:conditionalFormatting xmlns:xm="http://schemas.microsoft.com/office/excel/2006/main">
          <x14:cfRule type="expression" priority="339" stopIfTrue="1" id="{B9748B27-D4B4-4F90-83B9-3096AAEE49B3}">
            <xm:f>Report_DCF!$B$4="M USD"</xm:f>
            <x14:dxf>
              <numFmt numFmtId="189" formatCode="#,##0,,_);\(#,##0,,\);&quot; - &quot;;@_)"/>
            </x14:dxf>
          </x14:cfRule>
          <xm:sqref>J90</xm:sqref>
        </x14:conditionalFormatting>
        <x14:conditionalFormatting xmlns:xm="http://schemas.microsoft.com/office/excel/2006/main">
          <x14:cfRule type="expression" priority="338" stopIfTrue="1" id="{3AA505AF-121F-4D85-81D4-90F13D800632}">
            <xm:f>Report_DCF!$B$4="M USD"</xm:f>
            <x14:dxf>
              <numFmt numFmtId="189" formatCode="#,##0,,_);\(#,##0,,\);&quot; - &quot;;@_)"/>
            </x14:dxf>
          </x14:cfRule>
          <xm:sqref>K90</xm:sqref>
        </x14:conditionalFormatting>
        <x14:conditionalFormatting xmlns:xm="http://schemas.microsoft.com/office/excel/2006/main">
          <x14:cfRule type="expression" priority="337" stopIfTrue="1" id="{66B72306-2647-4FFA-9146-4D3235C9FCF9}">
            <xm:f>Report_DCF!$B$4="M USD"</xm:f>
            <x14:dxf>
              <numFmt numFmtId="189" formatCode="#,##0,,_);\(#,##0,,\);&quot; - &quot;;@_)"/>
            </x14:dxf>
          </x14:cfRule>
          <xm:sqref>L90</xm:sqref>
        </x14:conditionalFormatting>
        <x14:conditionalFormatting xmlns:xm="http://schemas.microsoft.com/office/excel/2006/main">
          <x14:cfRule type="expression" priority="336" stopIfTrue="1" id="{594D133F-1C5A-4537-9291-A348E6BD2DC8}">
            <xm:f>Report_DCF!$B$4="M USD"</xm:f>
            <x14:dxf>
              <numFmt numFmtId="189" formatCode="#,##0,,_);\(#,##0,,\);&quot; - &quot;;@_)"/>
            </x14:dxf>
          </x14:cfRule>
          <xm:sqref>M90</xm:sqref>
        </x14:conditionalFormatting>
        <x14:conditionalFormatting xmlns:xm="http://schemas.microsoft.com/office/excel/2006/main">
          <x14:cfRule type="expression" priority="335" stopIfTrue="1" id="{9A5FAFF8-F81D-4908-BBDA-3E2BBB52D70D}">
            <xm:f>Report_DCF!$B$4="M USD"</xm:f>
            <x14:dxf>
              <numFmt numFmtId="189" formatCode="#,##0,,_);\(#,##0,,\);&quot; - &quot;;@_)"/>
            </x14:dxf>
          </x14:cfRule>
          <xm:sqref>N90</xm:sqref>
        </x14:conditionalFormatting>
        <x14:conditionalFormatting xmlns:xm="http://schemas.microsoft.com/office/excel/2006/main">
          <x14:cfRule type="expression" priority="334" stopIfTrue="1" id="{901FE22D-176A-4D54-AE9B-3F2FB4A44FD7}">
            <xm:f>Report_DCF!$B$4="M USD"</xm:f>
            <x14:dxf>
              <numFmt numFmtId="189" formatCode="#,##0,,_);\(#,##0,,\);&quot; - &quot;;@_)"/>
            </x14:dxf>
          </x14:cfRule>
          <xm:sqref>O90</xm:sqref>
        </x14:conditionalFormatting>
        <x14:conditionalFormatting xmlns:xm="http://schemas.microsoft.com/office/excel/2006/main">
          <x14:cfRule type="expression" priority="333" stopIfTrue="1" id="{AEB8916C-2441-4B3A-BF45-8E7930B8907E}">
            <xm:f>Report_DCF!$B$4="M USD"</xm:f>
            <x14:dxf>
              <numFmt numFmtId="189" formatCode="#,##0,,_);\(#,##0,,\);&quot; - &quot;;@_)"/>
            </x14:dxf>
          </x14:cfRule>
          <xm:sqref>F91</xm:sqref>
        </x14:conditionalFormatting>
        <x14:conditionalFormatting xmlns:xm="http://schemas.microsoft.com/office/excel/2006/main">
          <x14:cfRule type="expression" priority="332" stopIfTrue="1" id="{75DB0EE1-14B6-4327-8D97-7032DEC13DF1}">
            <xm:f>Report_DCF!$B$4="M USD"</xm:f>
            <x14:dxf>
              <numFmt numFmtId="189" formatCode="#,##0,,_);\(#,##0,,\);&quot; - &quot;;@_)"/>
            </x14:dxf>
          </x14:cfRule>
          <xm:sqref>G91</xm:sqref>
        </x14:conditionalFormatting>
        <x14:conditionalFormatting xmlns:xm="http://schemas.microsoft.com/office/excel/2006/main">
          <x14:cfRule type="expression" priority="331" stopIfTrue="1" id="{7F982EE4-8F92-4504-9433-9245E3C9D984}">
            <xm:f>Report_DCF!$B$4="M USD"</xm:f>
            <x14:dxf>
              <numFmt numFmtId="189" formatCode="#,##0,,_);\(#,##0,,\);&quot; - &quot;;@_)"/>
            </x14:dxf>
          </x14:cfRule>
          <xm:sqref>H91</xm:sqref>
        </x14:conditionalFormatting>
        <x14:conditionalFormatting xmlns:xm="http://schemas.microsoft.com/office/excel/2006/main">
          <x14:cfRule type="expression" priority="330" stopIfTrue="1" id="{8AE0045A-2965-4DAD-8016-22465DB0F4C6}">
            <xm:f>Report_DCF!$B$4="M USD"</xm:f>
            <x14:dxf>
              <numFmt numFmtId="189" formatCode="#,##0,,_);\(#,##0,,\);&quot; - &quot;;@_)"/>
            </x14:dxf>
          </x14:cfRule>
          <xm:sqref>I91</xm:sqref>
        </x14:conditionalFormatting>
        <x14:conditionalFormatting xmlns:xm="http://schemas.microsoft.com/office/excel/2006/main">
          <x14:cfRule type="expression" priority="329" stopIfTrue="1" id="{7FA878A0-21AE-4947-BB4A-0D800CE4439F}">
            <xm:f>Report_DCF!$B$4="M USD"</xm:f>
            <x14:dxf>
              <numFmt numFmtId="189" formatCode="#,##0,,_);\(#,##0,,\);&quot; - &quot;;@_)"/>
            </x14:dxf>
          </x14:cfRule>
          <xm:sqref>J91</xm:sqref>
        </x14:conditionalFormatting>
        <x14:conditionalFormatting xmlns:xm="http://schemas.microsoft.com/office/excel/2006/main">
          <x14:cfRule type="expression" priority="328" stopIfTrue="1" id="{6906B86C-5A30-4D6B-825C-DB7FB5D015B6}">
            <xm:f>Report_DCF!$B$4="M USD"</xm:f>
            <x14:dxf>
              <numFmt numFmtId="189" formatCode="#,##0,,_);\(#,##0,,\);&quot; - &quot;;@_)"/>
            </x14:dxf>
          </x14:cfRule>
          <xm:sqref>K91</xm:sqref>
        </x14:conditionalFormatting>
        <x14:conditionalFormatting xmlns:xm="http://schemas.microsoft.com/office/excel/2006/main">
          <x14:cfRule type="expression" priority="327" stopIfTrue="1" id="{7D3C9675-8AF0-46E3-A354-8DFF519041A9}">
            <xm:f>Report_DCF!$B$4="M USD"</xm:f>
            <x14:dxf>
              <numFmt numFmtId="189" formatCode="#,##0,,_);\(#,##0,,\);&quot; - &quot;;@_)"/>
            </x14:dxf>
          </x14:cfRule>
          <xm:sqref>L91</xm:sqref>
        </x14:conditionalFormatting>
        <x14:conditionalFormatting xmlns:xm="http://schemas.microsoft.com/office/excel/2006/main">
          <x14:cfRule type="expression" priority="326" stopIfTrue="1" id="{B619F25C-810F-44F8-B2BE-FEB06445BC59}">
            <xm:f>Report_DCF!$B$4="M USD"</xm:f>
            <x14:dxf>
              <numFmt numFmtId="189" formatCode="#,##0,,_);\(#,##0,,\);&quot; - &quot;;@_)"/>
            </x14:dxf>
          </x14:cfRule>
          <xm:sqref>M91</xm:sqref>
        </x14:conditionalFormatting>
        <x14:conditionalFormatting xmlns:xm="http://schemas.microsoft.com/office/excel/2006/main">
          <x14:cfRule type="expression" priority="325" stopIfTrue="1" id="{63CF4AE8-799B-4918-89A1-B9EF1D16FB27}">
            <xm:f>Report_DCF!$B$4="M USD"</xm:f>
            <x14:dxf>
              <numFmt numFmtId="189" formatCode="#,##0,,_);\(#,##0,,\);&quot; - &quot;;@_)"/>
            </x14:dxf>
          </x14:cfRule>
          <xm:sqref>N91</xm:sqref>
        </x14:conditionalFormatting>
        <x14:conditionalFormatting xmlns:xm="http://schemas.microsoft.com/office/excel/2006/main">
          <x14:cfRule type="expression" priority="324" stopIfTrue="1" id="{58A0E092-66E9-413B-BAAC-ACCC14AD3600}">
            <xm:f>Report_DCF!$B$4="M USD"</xm:f>
            <x14:dxf>
              <numFmt numFmtId="189" formatCode="#,##0,,_);\(#,##0,,\);&quot; - &quot;;@_)"/>
            </x14:dxf>
          </x14:cfRule>
          <xm:sqref>O91</xm:sqref>
        </x14:conditionalFormatting>
        <x14:conditionalFormatting xmlns:xm="http://schemas.microsoft.com/office/excel/2006/main">
          <x14:cfRule type="expression" priority="323" stopIfTrue="1" id="{45B0C815-052D-4BBB-B583-EC062038105B}">
            <xm:f>Report_DCF!$B$4="M USD"</xm:f>
            <x14:dxf>
              <numFmt numFmtId="189" formatCode="#,##0,,_);\(#,##0,,\);&quot; - &quot;;@_)"/>
            </x14:dxf>
          </x14:cfRule>
          <xm:sqref>F92</xm:sqref>
        </x14:conditionalFormatting>
        <x14:conditionalFormatting xmlns:xm="http://schemas.microsoft.com/office/excel/2006/main">
          <x14:cfRule type="expression" priority="322" stopIfTrue="1" id="{711E2645-8917-4008-B2F7-2E11F9269E49}">
            <xm:f>Report_DCF!$B$4="M USD"</xm:f>
            <x14:dxf>
              <numFmt numFmtId="189" formatCode="#,##0,,_);\(#,##0,,\);&quot; - &quot;;@_)"/>
            </x14:dxf>
          </x14:cfRule>
          <xm:sqref>G92</xm:sqref>
        </x14:conditionalFormatting>
        <x14:conditionalFormatting xmlns:xm="http://schemas.microsoft.com/office/excel/2006/main">
          <x14:cfRule type="expression" priority="321" stopIfTrue="1" id="{37C07147-E2ED-46EB-A17B-103ABF73AB01}">
            <xm:f>Report_DCF!$B$4="M USD"</xm:f>
            <x14:dxf>
              <numFmt numFmtId="189" formatCode="#,##0,,_);\(#,##0,,\);&quot; - &quot;;@_)"/>
            </x14:dxf>
          </x14:cfRule>
          <xm:sqref>H92</xm:sqref>
        </x14:conditionalFormatting>
        <x14:conditionalFormatting xmlns:xm="http://schemas.microsoft.com/office/excel/2006/main">
          <x14:cfRule type="expression" priority="320" stopIfTrue="1" id="{04F2F524-8109-4370-A858-FA1CB7C59F10}">
            <xm:f>Report_DCF!$B$4="M USD"</xm:f>
            <x14:dxf>
              <numFmt numFmtId="189" formatCode="#,##0,,_);\(#,##0,,\);&quot; - &quot;;@_)"/>
            </x14:dxf>
          </x14:cfRule>
          <xm:sqref>I92</xm:sqref>
        </x14:conditionalFormatting>
        <x14:conditionalFormatting xmlns:xm="http://schemas.microsoft.com/office/excel/2006/main">
          <x14:cfRule type="expression" priority="319" stopIfTrue="1" id="{F8DE1968-4552-4C3B-9C82-62492D6F97A5}">
            <xm:f>Report_DCF!$B$4="M USD"</xm:f>
            <x14:dxf>
              <numFmt numFmtId="189" formatCode="#,##0,,_);\(#,##0,,\);&quot; - &quot;;@_)"/>
            </x14:dxf>
          </x14:cfRule>
          <xm:sqref>J92</xm:sqref>
        </x14:conditionalFormatting>
        <x14:conditionalFormatting xmlns:xm="http://schemas.microsoft.com/office/excel/2006/main">
          <x14:cfRule type="expression" priority="318" stopIfTrue="1" id="{BC632B20-259A-422C-B01F-D30CD30CF846}">
            <xm:f>Report_DCF!$B$4="M USD"</xm:f>
            <x14:dxf>
              <numFmt numFmtId="189" formatCode="#,##0,,_);\(#,##0,,\);&quot; - &quot;;@_)"/>
            </x14:dxf>
          </x14:cfRule>
          <xm:sqref>K92</xm:sqref>
        </x14:conditionalFormatting>
        <x14:conditionalFormatting xmlns:xm="http://schemas.microsoft.com/office/excel/2006/main">
          <x14:cfRule type="expression" priority="317" stopIfTrue="1" id="{67FC642D-5D1F-4E71-A5FF-7F087E00C68F}">
            <xm:f>Report_DCF!$B$4="M USD"</xm:f>
            <x14:dxf>
              <numFmt numFmtId="189" formatCode="#,##0,,_);\(#,##0,,\);&quot; - &quot;;@_)"/>
            </x14:dxf>
          </x14:cfRule>
          <xm:sqref>L92</xm:sqref>
        </x14:conditionalFormatting>
        <x14:conditionalFormatting xmlns:xm="http://schemas.microsoft.com/office/excel/2006/main">
          <x14:cfRule type="expression" priority="316" stopIfTrue="1" id="{41D585F5-62F7-4B18-AF17-715AA7057B19}">
            <xm:f>Report_DCF!$B$4="M USD"</xm:f>
            <x14:dxf>
              <numFmt numFmtId="189" formatCode="#,##0,,_);\(#,##0,,\);&quot; - &quot;;@_)"/>
            </x14:dxf>
          </x14:cfRule>
          <xm:sqref>M92</xm:sqref>
        </x14:conditionalFormatting>
        <x14:conditionalFormatting xmlns:xm="http://schemas.microsoft.com/office/excel/2006/main">
          <x14:cfRule type="expression" priority="315" stopIfTrue="1" id="{97ED4AE3-5E5E-424D-A560-B40CB52D30DB}">
            <xm:f>Report_DCF!$B$4="M USD"</xm:f>
            <x14:dxf>
              <numFmt numFmtId="189" formatCode="#,##0,,_);\(#,##0,,\);&quot; - &quot;;@_)"/>
            </x14:dxf>
          </x14:cfRule>
          <xm:sqref>N92</xm:sqref>
        </x14:conditionalFormatting>
        <x14:conditionalFormatting xmlns:xm="http://schemas.microsoft.com/office/excel/2006/main">
          <x14:cfRule type="expression" priority="314" stopIfTrue="1" id="{C24A2D6D-950A-4FCD-86AA-464F808E6B1D}">
            <xm:f>Report_DCF!$B$4="M USD"</xm:f>
            <x14:dxf>
              <numFmt numFmtId="189" formatCode="#,##0,,_);\(#,##0,,\);&quot; - &quot;;@_)"/>
            </x14:dxf>
          </x14:cfRule>
          <xm:sqref>O92</xm:sqref>
        </x14:conditionalFormatting>
        <x14:conditionalFormatting xmlns:xm="http://schemas.microsoft.com/office/excel/2006/main">
          <x14:cfRule type="expression" priority="313" stopIfTrue="1" id="{16F119AF-7A29-42F6-8E30-9B4A78EF32C2}">
            <xm:f>Report_DCF!$B$4="M USD"</xm:f>
            <x14:dxf>
              <numFmt numFmtId="189" formatCode="#,##0,,_);\(#,##0,,\);&quot; - &quot;;@_)"/>
            </x14:dxf>
          </x14:cfRule>
          <xm:sqref>F93</xm:sqref>
        </x14:conditionalFormatting>
        <x14:conditionalFormatting xmlns:xm="http://schemas.microsoft.com/office/excel/2006/main">
          <x14:cfRule type="expression" priority="312" stopIfTrue="1" id="{89AD2D91-26C7-412A-B768-7891498BD5A5}">
            <xm:f>Report_DCF!$B$4="M USD"</xm:f>
            <x14:dxf>
              <numFmt numFmtId="189" formatCode="#,##0,,_);\(#,##0,,\);&quot; - &quot;;@_)"/>
            </x14:dxf>
          </x14:cfRule>
          <xm:sqref>G93</xm:sqref>
        </x14:conditionalFormatting>
        <x14:conditionalFormatting xmlns:xm="http://schemas.microsoft.com/office/excel/2006/main">
          <x14:cfRule type="expression" priority="311" stopIfTrue="1" id="{B0BB376A-1596-492C-AA18-FEEA5F4E25F7}">
            <xm:f>Report_DCF!$B$4="M USD"</xm:f>
            <x14:dxf>
              <numFmt numFmtId="189" formatCode="#,##0,,_);\(#,##0,,\);&quot; - &quot;;@_)"/>
            </x14:dxf>
          </x14:cfRule>
          <xm:sqref>H93</xm:sqref>
        </x14:conditionalFormatting>
        <x14:conditionalFormatting xmlns:xm="http://schemas.microsoft.com/office/excel/2006/main">
          <x14:cfRule type="expression" priority="310" stopIfTrue="1" id="{8775594D-B404-483B-B5A0-2643C7E5AE0A}">
            <xm:f>Report_DCF!$B$4="M USD"</xm:f>
            <x14:dxf>
              <numFmt numFmtId="189" formatCode="#,##0,,_);\(#,##0,,\);&quot; - &quot;;@_)"/>
            </x14:dxf>
          </x14:cfRule>
          <xm:sqref>I93</xm:sqref>
        </x14:conditionalFormatting>
        <x14:conditionalFormatting xmlns:xm="http://schemas.microsoft.com/office/excel/2006/main">
          <x14:cfRule type="expression" priority="309" stopIfTrue="1" id="{0D73659F-0E6E-442E-86EB-8F72D7A13D3A}">
            <xm:f>Report_DCF!$B$4="M USD"</xm:f>
            <x14:dxf>
              <numFmt numFmtId="189" formatCode="#,##0,,_);\(#,##0,,\);&quot; - &quot;;@_)"/>
            </x14:dxf>
          </x14:cfRule>
          <xm:sqref>J93</xm:sqref>
        </x14:conditionalFormatting>
        <x14:conditionalFormatting xmlns:xm="http://schemas.microsoft.com/office/excel/2006/main">
          <x14:cfRule type="expression" priority="308" stopIfTrue="1" id="{299140A0-5A2E-4ED6-B345-E773902DA7C1}">
            <xm:f>Report_DCF!$B$4="M USD"</xm:f>
            <x14:dxf>
              <numFmt numFmtId="189" formatCode="#,##0,,_);\(#,##0,,\);&quot; - &quot;;@_)"/>
            </x14:dxf>
          </x14:cfRule>
          <xm:sqref>K93</xm:sqref>
        </x14:conditionalFormatting>
        <x14:conditionalFormatting xmlns:xm="http://schemas.microsoft.com/office/excel/2006/main">
          <x14:cfRule type="expression" priority="307" stopIfTrue="1" id="{6BDEDC84-B5C2-46BB-829A-AF04A7594DA2}">
            <xm:f>Report_DCF!$B$4="M USD"</xm:f>
            <x14:dxf>
              <numFmt numFmtId="189" formatCode="#,##0,,_);\(#,##0,,\);&quot; - &quot;;@_)"/>
            </x14:dxf>
          </x14:cfRule>
          <xm:sqref>L93</xm:sqref>
        </x14:conditionalFormatting>
        <x14:conditionalFormatting xmlns:xm="http://schemas.microsoft.com/office/excel/2006/main">
          <x14:cfRule type="expression" priority="306" stopIfTrue="1" id="{8E25F2B0-3A8F-45EA-8D31-28B4C7458226}">
            <xm:f>Report_DCF!$B$4="M USD"</xm:f>
            <x14:dxf>
              <numFmt numFmtId="189" formatCode="#,##0,,_);\(#,##0,,\);&quot; - &quot;;@_)"/>
            </x14:dxf>
          </x14:cfRule>
          <xm:sqref>M93</xm:sqref>
        </x14:conditionalFormatting>
        <x14:conditionalFormatting xmlns:xm="http://schemas.microsoft.com/office/excel/2006/main">
          <x14:cfRule type="expression" priority="305" stopIfTrue="1" id="{D4EC956D-A26B-4636-8747-424B9B49ADBE}">
            <xm:f>Report_DCF!$B$4="M USD"</xm:f>
            <x14:dxf>
              <numFmt numFmtId="189" formatCode="#,##0,,_);\(#,##0,,\);&quot; - &quot;;@_)"/>
            </x14:dxf>
          </x14:cfRule>
          <xm:sqref>N93</xm:sqref>
        </x14:conditionalFormatting>
        <x14:conditionalFormatting xmlns:xm="http://schemas.microsoft.com/office/excel/2006/main">
          <x14:cfRule type="expression" priority="304" stopIfTrue="1" id="{1037FD1D-C7E3-4650-9579-1FEB90F56A17}">
            <xm:f>Report_DCF!$B$4="M USD"</xm:f>
            <x14:dxf>
              <numFmt numFmtId="189" formatCode="#,##0,,_);\(#,##0,,\);&quot; - &quot;;@_)"/>
            </x14:dxf>
          </x14:cfRule>
          <xm:sqref>O93</xm:sqref>
        </x14:conditionalFormatting>
        <x14:conditionalFormatting xmlns:xm="http://schemas.microsoft.com/office/excel/2006/main">
          <x14:cfRule type="expression" priority="303" stopIfTrue="1" id="{7D3F2D49-BB53-4579-9727-13CA82F4AB2B}">
            <xm:f>Report_DCF!$B$4="M USD"</xm:f>
            <x14:dxf>
              <numFmt numFmtId="189" formatCode="#,##0,,_);\(#,##0,,\);&quot; - &quot;;@_)"/>
            </x14:dxf>
          </x14:cfRule>
          <xm:sqref>F94</xm:sqref>
        </x14:conditionalFormatting>
        <x14:conditionalFormatting xmlns:xm="http://schemas.microsoft.com/office/excel/2006/main">
          <x14:cfRule type="expression" priority="302" stopIfTrue="1" id="{DC89D540-D2D6-4FCA-A39E-D33C358F8B06}">
            <xm:f>Report_DCF!$B$4="M USD"</xm:f>
            <x14:dxf>
              <numFmt numFmtId="189" formatCode="#,##0,,_);\(#,##0,,\);&quot; - &quot;;@_)"/>
            </x14:dxf>
          </x14:cfRule>
          <xm:sqref>G94</xm:sqref>
        </x14:conditionalFormatting>
        <x14:conditionalFormatting xmlns:xm="http://schemas.microsoft.com/office/excel/2006/main">
          <x14:cfRule type="expression" priority="301" stopIfTrue="1" id="{5BD42B8E-3A15-49BF-9441-900BCA652F51}">
            <xm:f>Report_DCF!$B$4="M USD"</xm:f>
            <x14:dxf>
              <numFmt numFmtId="189" formatCode="#,##0,,_);\(#,##0,,\);&quot; - &quot;;@_)"/>
            </x14:dxf>
          </x14:cfRule>
          <xm:sqref>H94</xm:sqref>
        </x14:conditionalFormatting>
        <x14:conditionalFormatting xmlns:xm="http://schemas.microsoft.com/office/excel/2006/main">
          <x14:cfRule type="expression" priority="300" stopIfTrue="1" id="{D2E8CCB1-ECA3-4E2E-AFB3-C11118F62700}">
            <xm:f>Report_DCF!$B$4="M USD"</xm:f>
            <x14:dxf>
              <numFmt numFmtId="189" formatCode="#,##0,,_);\(#,##0,,\);&quot; - &quot;;@_)"/>
            </x14:dxf>
          </x14:cfRule>
          <xm:sqref>I94</xm:sqref>
        </x14:conditionalFormatting>
        <x14:conditionalFormatting xmlns:xm="http://schemas.microsoft.com/office/excel/2006/main">
          <x14:cfRule type="expression" priority="299" stopIfTrue="1" id="{8DCF9C9E-46C8-48AB-A0B0-197698CD192E}">
            <xm:f>Report_DCF!$B$4="M USD"</xm:f>
            <x14:dxf>
              <numFmt numFmtId="189" formatCode="#,##0,,_);\(#,##0,,\);&quot; - &quot;;@_)"/>
            </x14:dxf>
          </x14:cfRule>
          <xm:sqref>J94</xm:sqref>
        </x14:conditionalFormatting>
        <x14:conditionalFormatting xmlns:xm="http://schemas.microsoft.com/office/excel/2006/main">
          <x14:cfRule type="expression" priority="298" stopIfTrue="1" id="{04FE5CBD-D83F-4497-BDA1-4CD3462648DC}">
            <xm:f>Report_DCF!$B$4="M USD"</xm:f>
            <x14:dxf>
              <numFmt numFmtId="189" formatCode="#,##0,,_);\(#,##0,,\);&quot; - &quot;;@_)"/>
            </x14:dxf>
          </x14:cfRule>
          <xm:sqref>K94</xm:sqref>
        </x14:conditionalFormatting>
        <x14:conditionalFormatting xmlns:xm="http://schemas.microsoft.com/office/excel/2006/main">
          <x14:cfRule type="expression" priority="297" stopIfTrue="1" id="{DF86D1B4-80FD-42C0-A061-2C66830B3DF6}">
            <xm:f>Report_DCF!$B$4="M USD"</xm:f>
            <x14:dxf>
              <numFmt numFmtId="189" formatCode="#,##0,,_);\(#,##0,,\);&quot; - &quot;;@_)"/>
            </x14:dxf>
          </x14:cfRule>
          <xm:sqref>L94</xm:sqref>
        </x14:conditionalFormatting>
        <x14:conditionalFormatting xmlns:xm="http://schemas.microsoft.com/office/excel/2006/main">
          <x14:cfRule type="expression" priority="296" stopIfTrue="1" id="{0A5AFFBD-FE76-4434-9C29-32EADE6DA762}">
            <xm:f>Report_DCF!$B$4="M USD"</xm:f>
            <x14:dxf>
              <numFmt numFmtId="189" formatCode="#,##0,,_);\(#,##0,,\);&quot; - &quot;;@_)"/>
            </x14:dxf>
          </x14:cfRule>
          <xm:sqref>M94</xm:sqref>
        </x14:conditionalFormatting>
        <x14:conditionalFormatting xmlns:xm="http://schemas.microsoft.com/office/excel/2006/main">
          <x14:cfRule type="expression" priority="295" stopIfTrue="1" id="{9BA17B3A-C7AF-404B-92EC-2C7EEDC6D35B}">
            <xm:f>Report_DCF!$B$4="M USD"</xm:f>
            <x14:dxf>
              <numFmt numFmtId="189" formatCode="#,##0,,_);\(#,##0,,\);&quot; - &quot;;@_)"/>
            </x14:dxf>
          </x14:cfRule>
          <xm:sqref>N94</xm:sqref>
        </x14:conditionalFormatting>
        <x14:conditionalFormatting xmlns:xm="http://schemas.microsoft.com/office/excel/2006/main">
          <x14:cfRule type="expression" priority="294" stopIfTrue="1" id="{88BA975F-AAF6-458A-A8D7-D5056364763A}">
            <xm:f>Report_DCF!$B$4="M USD"</xm:f>
            <x14:dxf>
              <numFmt numFmtId="189" formatCode="#,##0,,_);\(#,##0,,\);&quot; - &quot;;@_)"/>
            </x14:dxf>
          </x14:cfRule>
          <xm:sqref>O94</xm:sqref>
        </x14:conditionalFormatting>
        <x14:conditionalFormatting xmlns:xm="http://schemas.microsoft.com/office/excel/2006/main">
          <x14:cfRule type="expression" priority="293" stopIfTrue="1" id="{EC76B989-400C-4AB7-9215-2631C301273C}">
            <xm:f>Report_DCF!$B$4="M USD"</xm:f>
            <x14:dxf>
              <numFmt numFmtId="189" formatCode="#,##0,,_);\(#,##0,,\);&quot; - &quot;;@_)"/>
            </x14:dxf>
          </x14:cfRule>
          <xm:sqref>F95</xm:sqref>
        </x14:conditionalFormatting>
        <x14:conditionalFormatting xmlns:xm="http://schemas.microsoft.com/office/excel/2006/main">
          <x14:cfRule type="expression" priority="292" stopIfTrue="1" id="{0DFE058B-1D3C-4981-81C7-F9FA6B515DF3}">
            <xm:f>Report_DCF!$B$4="M USD"</xm:f>
            <x14:dxf>
              <numFmt numFmtId="189" formatCode="#,##0,,_);\(#,##0,,\);&quot; - &quot;;@_)"/>
            </x14:dxf>
          </x14:cfRule>
          <xm:sqref>G95</xm:sqref>
        </x14:conditionalFormatting>
        <x14:conditionalFormatting xmlns:xm="http://schemas.microsoft.com/office/excel/2006/main">
          <x14:cfRule type="expression" priority="291" stopIfTrue="1" id="{0A9A1923-ED0A-48F7-AC32-B30723B73087}">
            <xm:f>Report_DCF!$B$4="M USD"</xm:f>
            <x14:dxf>
              <numFmt numFmtId="189" formatCode="#,##0,,_);\(#,##0,,\);&quot; - &quot;;@_)"/>
            </x14:dxf>
          </x14:cfRule>
          <xm:sqref>H95</xm:sqref>
        </x14:conditionalFormatting>
        <x14:conditionalFormatting xmlns:xm="http://schemas.microsoft.com/office/excel/2006/main">
          <x14:cfRule type="expression" priority="290" stopIfTrue="1" id="{4E310178-F553-4E32-96F0-27BA05CA5F2C}">
            <xm:f>Report_DCF!$B$4="M USD"</xm:f>
            <x14:dxf>
              <numFmt numFmtId="189" formatCode="#,##0,,_);\(#,##0,,\);&quot; - &quot;;@_)"/>
            </x14:dxf>
          </x14:cfRule>
          <xm:sqref>I95</xm:sqref>
        </x14:conditionalFormatting>
        <x14:conditionalFormatting xmlns:xm="http://schemas.microsoft.com/office/excel/2006/main">
          <x14:cfRule type="expression" priority="289" stopIfTrue="1" id="{48615128-1D0E-4E42-A829-A3D5E551B865}">
            <xm:f>Report_DCF!$B$4="M USD"</xm:f>
            <x14:dxf>
              <numFmt numFmtId="189" formatCode="#,##0,,_);\(#,##0,,\);&quot; - &quot;;@_)"/>
            </x14:dxf>
          </x14:cfRule>
          <xm:sqref>J95</xm:sqref>
        </x14:conditionalFormatting>
        <x14:conditionalFormatting xmlns:xm="http://schemas.microsoft.com/office/excel/2006/main">
          <x14:cfRule type="expression" priority="288" stopIfTrue="1" id="{3AC92A36-1CAF-4AFC-BB73-23A8E720CF23}">
            <xm:f>Report_DCF!$B$4="M USD"</xm:f>
            <x14:dxf>
              <numFmt numFmtId="189" formatCode="#,##0,,_);\(#,##0,,\);&quot; - &quot;;@_)"/>
            </x14:dxf>
          </x14:cfRule>
          <xm:sqref>K95</xm:sqref>
        </x14:conditionalFormatting>
        <x14:conditionalFormatting xmlns:xm="http://schemas.microsoft.com/office/excel/2006/main">
          <x14:cfRule type="expression" priority="287" stopIfTrue="1" id="{69D1F30E-277F-4AF3-8339-C82CA6E3C9A6}">
            <xm:f>Report_DCF!$B$4="M USD"</xm:f>
            <x14:dxf>
              <numFmt numFmtId="189" formatCode="#,##0,,_);\(#,##0,,\);&quot; - &quot;;@_)"/>
            </x14:dxf>
          </x14:cfRule>
          <xm:sqref>L95</xm:sqref>
        </x14:conditionalFormatting>
        <x14:conditionalFormatting xmlns:xm="http://schemas.microsoft.com/office/excel/2006/main">
          <x14:cfRule type="expression" priority="286" stopIfTrue="1" id="{3B3BFCEC-583D-47AB-8B67-93D92D321F7B}">
            <xm:f>Report_DCF!$B$4="M USD"</xm:f>
            <x14:dxf>
              <numFmt numFmtId="189" formatCode="#,##0,,_);\(#,##0,,\);&quot; - &quot;;@_)"/>
            </x14:dxf>
          </x14:cfRule>
          <xm:sqref>M95</xm:sqref>
        </x14:conditionalFormatting>
        <x14:conditionalFormatting xmlns:xm="http://schemas.microsoft.com/office/excel/2006/main">
          <x14:cfRule type="expression" priority="285" stopIfTrue="1" id="{29ECEF60-7DCC-4F31-9B47-26C608ABF71A}">
            <xm:f>Report_DCF!$B$4="M USD"</xm:f>
            <x14:dxf>
              <numFmt numFmtId="189" formatCode="#,##0,,_);\(#,##0,,\);&quot; - &quot;;@_)"/>
            </x14:dxf>
          </x14:cfRule>
          <xm:sqref>N95</xm:sqref>
        </x14:conditionalFormatting>
        <x14:conditionalFormatting xmlns:xm="http://schemas.microsoft.com/office/excel/2006/main">
          <x14:cfRule type="expression" priority="284" stopIfTrue="1" id="{775706D5-4E8C-4AB3-81AA-27C1D262A0B3}">
            <xm:f>Report_DCF!$B$4="M USD"</xm:f>
            <x14:dxf>
              <numFmt numFmtId="189" formatCode="#,##0,,_);\(#,##0,,\);&quot; - &quot;;@_)"/>
            </x14:dxf>
          </x14:cfRule>
          <xm:sqref>O95</xm:sqref>
        </x14:conditionalFormatting>
        <x14:conditionalFormatting xmlns:xm="http://schemas.microsoft.com/office/excel/2006/main">
          <x14:cfRule type="expression" priority="283" stopIfTrue="1" id="{8122701A-27C7-49C0-AF3A-3D183E53C2C3}">
            <xm:f>Report_DCF!$B$4="M USD"</xm:f>
            <x14:dxf>
              <numFmt numFmtId="189" formatCode="#,##0,,_);\(#,##0,,\);&quot; - &quot;;@_)"/>
            </x14:dxf>
          </x14:cfRule>
          <xm:sqref>F96</xm:sqref>
        </x14:conditionalFormatting>
        <x14:conditionalFormatting xmlns:xm="http://schemas.microsoft.com/office/excel/2006/main">
          <x14:cfRule type="expression" priority="282" stopIfTrue="1" id="{EBC4BA59-3FBB-4D53-B4EB-0F8061B4F439}">
            <xm:f>Report_DCF!$B$4="M USD"</xm:f>
            <x14:dxf>
              <numFmt numFmtId="189" formatCode="#,##0,,_);\(#,##0,,\);&quot; - &quot;;@_)"/>
            </x14:dxf>
          </x14:cfRule>
          <xm:sqref>G96</xm:sqref>
        </x14:conditionalFormatting>
        <x14:conditionalFormatting xmlns:xm="http://schemas.microsoft.com/office/excel/2006/main">
          <x14:cfRule type="expression" priority="281" stopIfTrue="1" id="{B1F37F51-91C0-433C-B599-86A6756C6FEA}">
            <xm:f>Report_DCF!$B$4="M USD"</xm:f>
            <x14:dxf>
              <numFmt numFmtId="189" formatCode="#,##0,,_);\(#,##0,,\);&quot; - &quot;;@_)"/>
            </x14:dxf>
          </x14:cfRule>
          <xm:sqref>H96</xm:sqref>
        </x14:conditionalFormatting>
        <x14:conditionalFormatting xmlns:xm="http://schemas.microsoft.com/office/excel/2006/main">
          <x14:cfRule type="expression" priority="280" stopIfTrue="1" id="{A6907370-B7D3-4932-A384-823BE7CC853B}">
            <xm:f>Report_DCF!$B$4="M USD"</xm:f>
            <x14:dxf>
              <numFmt numFmtId="189" formatCode="#,##0,,_);\(#,##0,,\);&quot; - &quot;;@_)"/>
            </x14:dxf>
          </x14:cfRule>
          <xm:sqref>I96</xm:sqref>
        </x14:conditionalFormatting>
        <x14:conditionalFormatting xmlns:xm="http://schemas.microsoft.com/office/excel/2006/main">
          <x14:cfRule type="expression" priority="279" stopIfTrue="1" id="{A806F3CC-6F06-475C-90AF-2A9193A8D44C}">
            <xm:f>Report_DCF!$B$4="M USD"</xm:f>
            <x14:dxf>
              <numFmt numFmtId="189" formatCode="#,##0,,_);\(#,##0,,\);&quot; - &quot;;@_)"/>
            </x14:dxf>
          </x14:cfRule>
          <xm:sqref>J96</xm:sqref>
        </x14:conditionalFormatting>
        <x14:conditionalFormatting xmlns:xm="http://schemas.microsoft.com/office/excel/2006/main">
          <x14:cfRule type="expression" priority="278" stopIfTrue="1" id="{768C0B4A-30FC-4075-8BA5-BF166246D067}">
            <xm:f>Report_DCF!$B$4="M USD"</xm:f>
            <x14:dxf>
              <numFmt numFmtId="189" formatCode="#,##0,,_);\(#,##0,,\);&quot; - &quot;;@_)"/>
            </x14:dxf>
          </x14:cfRule>
          <xm:sqref>K96</xm:sqref>
        </x14:conditionalFormatting>
        <x14:conditionalFormatting xmlns:xm="http://schemas.microsoft.com/office/excel/2006/main">
          <x14:cfRule type="expression" priority="277" stopIfTrue="1" id="{501340BC-FA60-45B6-8ABD-80F4BD1221C0}">
            <xm:f>Report_DCF!$B$4="M USD"</xm:f>
            <x14:dxf>
              <numFmt numFmtId="189" formatCode="#,##0,,_);\(#,##0,,\);&quot; - &quot;;@_)"/>
            </x14:dxf>
          </x14:cfRule>
          <xm:sqref>L96</xm:sqref>
        </x14:conditionalFormatting>
        <x14:conditionalFormatting xmlns:xm="http://schemas.microsoft.com/office/excel/2006/main">
          <x14:cfRule type="expression" priority="276" stopIfTrue="1" id="{D0855798-9069-41AF-A904-9BDD088152F7}">
            <xm:f>Report_DCF!$B$4="M USD"</xm:f>
            <x14:dxf>
              <numFmt numFmtId="189" formatCode="#,##0,,_);\(#,##0,,\);&quot; - &quot;;@_)"/>
            </x14:dxf>
          </x14:cfRule>
          <xm:sqref>M96</xm:sqref>
        </x14:conditionalFormatting>
        <x14:conditionalFormatting xmlns:xm="http://schemas.microsoft.com/office/excel/2006/main">
          <x14:cfRule type="expression" priority="275" stopIfTrue="1" id="{78C677BE-03A2-47FD-BC85-108A60936A57}">
            <xm:f>Report_DCF!$B$4="M USD"</xm:f>
            <x14:dxf>
              <numFmt numFmtId="189" formatCode="#,##0,,_);\(#,##0,,\);&quot; - &quot;;@_)"/>
            </x14:dxf>
          </x14:cfRule>
          <xm:sqref>N96</xm:sqref>
        </x14:conditionalFormatting>
        <x14:conditionalFormatting xmlns:xm="http://schemas.microsoft.com/office/excel/2006/main">
          <x14:cfRule type="expression" priority="274" stopIfTrue="1" id="{08644247-D51F-454B-BCC0-7451AC6EBA10}">
            <xm:f>Report_DCF!$B$4="M USD"</xm:f>
            <x14:dxf>
              <numFmt numFmtId="189" formatCode="#,##0,,_);\(#,##0,,\);&quot; - &quot;;@_)"/>
            </x14:dxf>
          </x14:cfRule>
          <xm:sqref>O96</xm:sqref>
        </x14:conditionalFormatting>
        <x14:conditionalFormatting xmlns:xm="http://schemas.microsoft.com/office/excel/2006/main">
          <x14:cfRule type="expression" priority="273" stopIfTrue="1" id="{0CFDEB29-AE62-4FE8-926D-E34DE5B34375}">
            <xm:f>Report_DCF!$B$4="M USD"</xm:f>
            <x14:dxf>
              <numFmt numFmtId="189" formatCode="#,##0,,_);\(#,##0,,\);&quot; - &quot;;@_)"/>
            </x14:dxf>
          </x14:cfRule>
          <xm:sqref>F97</xm:sqref>
        </x14:conditionalFormatting>
        <x14:conditionalFormatting xmlns:xm="http://schemas.microsoft.com/office/excel/2006/main">
          <x14:cfRule type="expression" priority="272" stopIfTrue="1" id="{64DA7F7D-F3EE-4A9D-9A05-6D30F1AC1E2E}">
            <xm:f>Report_DCF!$B$4="M USD"</xm:f>
            <x14:dxf>
              <numFmt numFmtId="189" formatCode="#,##0,,_);\(#,##0,,\);&quot; - &quot;;@_)"/>
            </x14:dxf>
          </x14:cfRule>
          <xm:sqref>G97</xm:sqref>
        </x14:conditionalFormatting>
        <x14:conditionalFormatting xmlns:xm="http://schemas.microsoft.com/office/excel/2006/main">
          <x14:cfRule type="expression" priority="271" stopIfTrue="1" id="{1822CD9F-4701-4A70-9F0C-90B941CEC9AB}">
            <xm:f>Report_DCF!$B$4="M USD"</xm:f>
            <x14:dxf>
              <numFmt numFmtId="189" formatCode="#,##0,,_);\(#,##0,,\);&quot; - &quot;;@_)"/>
            </x14:dxf>
          </x14:cfRule>
          <xm:sqref>H97</xm:sqref>
        </x14:conditionalFormatting>
        <x14:conditionalFormatting xmlns:xm="http://schemas.microsoft.com/office/excel/2006/main">
          <x14:cfRule type="expression" priority="270" stopIfTrue="1" id="{91010DF9-51F8-4BB0-803D-62CE924B8695}">
            <xm:f>Report_DCF!$B$4="M USD"</xm:f>
            <x14:dxf>
              <numFmt numFmtId="189" formatCode="#,##0,,_);\(#,##0,,\);&quot; - &quot;;@_)"/>
            </x14:dxf>
          </x14:cfRule>
          <xm:sqref>I97</xm:sqref>
        </x14:conditionalFormatting>
        <x14:conditionalFormatting xmlns:xm="http://schemas.microsoft.com/office/excel/2006/main">
          <x14:cfRule type="expression" priority="269" stopIfTrue="1" id="{73BF1D93-F9E1-4F4F-8A06-C5BA286CE502}">
            <xm:f>Report_DCF!$B$4="M USD"</xm:f>
            <x14:dxf>
              <numFmt numFmtId="189" formatCode="#,##0,,_);\(#,##0,,\);&quot; - &quot;;@_)"/>
            </x14:dxf>
          </x14:cfRule>
          <xm:sqref>J97</xm:sqref>
        </x14:conditionalFormatting>
        <x14:conditionalFormatting xmlns:xm="http://schemas.microsoft.com/office/excel/2006/main">
          <x14:cfRule type="expression" priority="268" stopIfTrue="1" id="{14A5D60F-BD8F-4DF1-9840-CBDCB1D8E33D}">
            <xm:f>Report_DCF!$B$4="M USD"</xm:f>
            <x14:dxf>
              <numFmt numFmtId="189" formatCode="#,##0,,_);\(#,##0,,\);&quot; - &quot;;@_)"/>
            </x14:dxf>
          </x14:cfRule>
          <xm:sqref>K97</xm:sqref>
        </x14:conditionalFormatting>
        <x14:conditionalFormatting xmlns:xm="http://schemas.microsoft.com/office/excel/2006/main">
          <x14:cfRule type="expression" priority="267" stopIfTrue="1" id="{871A9693-46F6-4E18-ABCB-3008424006DA}">
            <xm:f>Report_DCF!$B$4="M USD"</xm:f>
            <x14:dxf>
              <numFmt numFmtId="189" formatCode="#,##0,,_);\(#,##0,,\);&quot; - &quot;;@_)"/>
            </x14:dxf>
          </x14:cfRule>
          <xm:sqref>L97</xm:sqref>
        </x14:conditionalFormatting>
        <x14:conditionalFormatting xmlns:xm="http://schemas.microsoft.com/office/excel/2006/main">
          <x14:cfRule type="expression" priority="266" stopIfTrue="1" id="{4808079C-4D6B-4F58-AFA9-EBF3D2707BA6}">
            <xm:f>Report_DCF!$B$4="M USD"</xm:f>
            <x14:dxf>
              <numFmt numFmtId="189" formatCode="#,##0,,_);\(#,##0,,\);&quot; - &quot;;@_)"/>
            </x14:dxf>
          </x14:cfRule>
          <xm:sqref>M97</xm:sqref>
        </x14:conditionalFormatting>
        <x14:conditionalFormatting xmlns:xm="http://schemas.microsoft.com/office/excel/2006/main">
          <x14:cfRule type="expression" priority="265" stopIfTrue="1" id="{036E67FE-EDE4-441F-B451-054B7CFD4A7D}">
            <xm:f>Report_DCF!$B$4="M USD"</xm:f>
            <x14:dxf>
              <numFmt numFmtId="189" formatCode="#,##0,,_);\(#,##0,,\);&quot; - &quot;;@_)"/>
            </x14:dxf>
          </x14:cfRule>
          <xm:sqref>N97</xm:sqref>
        </x14:conditionalFormatting>
        <x14:conditionalFormatting xmlns:xm="http://schemas.microsoft.com/office/excel/2006/main">
          <x14:cfRule type="expression" priority="264" stopIfTrue="1" id="{4443CB23-D697-49C9-80EA-FFA728D27AC5}">
            <xm:f>Report_DCF!$B$4="M USD"</xm:f>
            <x14:dxf>
              <numFmt numFmtId="189" formatCode="#,##0,,_);\(#,##0,,\);&quot; - &quot;;@_)"/>
            </x14:dxf>
          </x14:cfRule>
          <xm:sqref>O97</xm:sqref>
        </x14:conditionalFormatting>
        <x14:conditionalFormatting xmlns:xm="http://schemas.microsoft.com/office/excel/2006/main">
          <x14:cfRule type="expression" priority="263" stopIfTrue="1" id="{653F1B63-A962-49CB-9489-8198586AB689}">
            <xm:f>Report_DCF!$B$4="M USD"</xm:f>
            <x14:dxf>
              <numFmt numFmtId="189" formatCode="#,##0,,_);\(#,##0,,\);&quot; - &quot;;@_)"/>
            </x14:dxf>
          </x14:cfRule>
          <xm:sqref>F98</xm:sqref>
        </x14:conditionalFormatting>
        <x14:conditionalFormatting xmlns:xm="http://schemas.microsoft.com/office/excel/2006/main">
          <x14:cfRule type="expression" priority="262" stopIfTrue="1" id="{B5A58AB4-28D9-42B1-8F4F-1B437CD409A0}">
            <xm:f>Report_DCF!$B$4="M USD"</xm:f>
            <x14:dxf>
              <numFmt numFmtId="189" formatCode="#,##0,,_);\(#,##0,,\);&quot; - &quot;;@_)"/>
            </x14:dxf>
          </x14:cfRule>
          <xm:sqref>G98</xm:sqref>
        </x14:conditionalFormatting>
        <x14:conditionalFormatting xmlns:xm="http://schemas.microsoft.com/office/excel/2006/main">
          <x14:cfRule type="expression" priority="261" stopIfTrue="1" id="{28B1075A-CB0D-4245-9610-779427339409}">
            <xm:f>Report_DCF!$B$4="M USD"</xm:f>
            <x14:dxf>
              <numFmt numFmtId="189" formatCode="#,##0,,_);\(#,##0,,\);&quot; - &quot;;@_)"/>
            </x14:dxf>
          </x14:cfRule>
          <xm:sqref>H98</xm:sqref>
        </x14:conditionalFormatting>
        <x14:conditionalFormatting xmlns:xm="http://schemas.microsoft.com/office/excel/2006/main">
          <x14:cfRule type="expression" priority="260" stopIfTrue="1" id="{3FD468D7-B887-4FFC-AF35-B7059AB6B7D6}">
            <xm:f>Report_DCF!$B$4="M USD"</xm:f>
            <x14:dxf>
              <numFmt numFmtId="189" formatCode="#,##0,,_);\(#,##0,,\);&quot; - &quot;;@_)"/>
            </x14:dxf>
          </x14:cfRule>
          <xm:sqref>I98</xm:sqref>
        </x14:conditionalFormatting>
        <x14:conditionalFormatting xmlns:xm="http://schemas.microsoft.com/office/excel/2006/main">
          <x14:cfRule type="expression" priority="259" stopIfTrue="1" id="{6BFA5250-58E2-4195-88ED-36CF6E56BA11}">
            <xm:f>Report_DCF!$B$4="M USD"</xm:f>
            <x14:dxf>
              <numFmt numFmtId="189" formatCode="#,##0,,_);\(#,##0,,\);&quot; - &quot;;@_)"/>
            </x14:dxf>
          </x14:cfRule>
          <xm:sqref>J98</xm:sqref>
        </x14:conditionalFormatting>
        <x14:conditionalFormatting xmlns:xm="http://schemas.microsoft.com/office/excel/2006/main">
          <x14:cfRule type="expression" priority="258" stopIfTrue="1" id="{84836B1E-179E-49E1-BE0B-7D15ABA1EB7D}">
            <xm:f>Report_DCF!$B$4="M USD"</xm:f>
            <x14:dxf>
              <numFmt numFmtId="189" formatCode="#,##0,,_);\(#,##0,,\);&quot; - &quot;;@_)"/>
            </x14:dxf>
          </x14:cfRule>
          <xm:sqref>K98</xm:sqref>
        </x14:conditionalFormatting>
        <x14:conditionalFormatting xmlns:xm="http://schemas.microsoft.com/office/excel/2006/main">
          <x14:cfRule type="expression" priority="257" stopIfTrue="1" id="{0B54C65C-6C31-4572-BF10-B249E83F98B0}">
            <xm:f>Report_DCF!$B$4="M USD"</xm:f>
            <x14:dxf>
              <numFmt numFmtId="189" formatCode="#,##0,,_);\(#,##0,,\);&quot; - &quot;;@_)"/>
            </x14:dxf>
          </x14:cfRule>
          <xm:sqref>L98</xm:sqref>
        </x14:conditionalFormatting>
        <x14:conditionalFormatting xmlns:xm="http://schemas.microsoft.com/office/excel/2006/main">
          <x14:cfRule type="expression" priority="256" stopIfTrue="1" id="{C7F14BA9-AF3A-4FB9-AEAC-63751DA712B6}">
            <xm:f>Report_DCF!$B$4="M USD"</xm:f>
            <x14:dxf>
              <numFmt numFmtId="189" formatCode="#,##0,,_);\(#,##0,,\);&quot; - &quot;;@_)"/>
            </x14:dxf>
          </x14:cfRule>
          <xm:sqref>M98</xm:sqref>
        </x14:conditionalFormatting>
        <x14:conditionalFormatting xmlns:xm="http://schemas.microsoft.com/office/excel/2006/main">
          <x14:cfRule type="expression" priority="255" stopIfTrue="1" id="{991E5E6A-4702-4989-9375-93589BCB33B9}">
            <xm:f>Report_DCF!$B$4="M USD"</xm:f>
            <x14:dxf>
              <numFmt numFmtId="189" formatCode="#,##0,,_);\(#,##0,,\);&quot; - &quot;;@_)"/>
            </x14:dxf>
          </x14:cfRule>
          <xm:sqref>N98</xm:sqref>
        </x14:conditionalFormatting>
        <x14:conditionalFormatting xmlns:xm="http://schemas.microsoft.com/office/excel/2006/main">
          <x14:cfRule type="expression" priority="254" stopIfTrue="1" id="{B314F569-A71E-4076-99AB-BF4560BE91F9}">
            <xm:f>Report_DCF!$B$4="M USD"</xm:f>
            <x14:dxf>
              <numFmt numFmtId="189" formatCode="#,##0,,_);\(#,##0,,\);&quot; - &quot;;@_)"/>
            </x14:dxf>
          </x14:cfRule>
          <xm:sqref>O98</xm:sqref>
        </x14:conditionalFormatting>
        <x14:conditionalFormatting xmlns:xm="http://schemas.microsoft.com/office/excel/2006/main">
          <x14:cfRule type="expression" priority="253" stopIfTrue="1" id="{AF7F69AD-925A-446C-9E58-47A9BD92802A}">
            <xm:f>Report_DCF!$B$4="M USD"</xm:f>
            <x14:dxf>
              <numFmt numFmtId="189" formatCode="#,##0,,_);\(#,##0,,\);&quot; - &quot;;@_)"/>
            </x14:dxf>
          </x14:cfRule>
          <xm:sqref>F99</xm:sqref>
        </x14:conditionalFormatting>
        <x14:conditionalFormatting xmlns:xm="http://schemas.microsoft.com/office/excel/2006/main">
          <x14:cfRule type="expression" priority="252" stopIfTrue="1" id="{2D216227-0F6F-48DC-BFAE-06E4D107156E}">
            <xm:f>Report_DCF!$B$4="M USD"</xm:f>
            <x14:dxf>
              <numFmt numFmtId="189" formatCode="#,##0,,_);\(#,##0,,\);&quot; - &quot;;@_)"/>
            </x14:dxf>
          </x14:cfRule>
          <xm:sqref>G99</xm:sqref>
        </x14:conditionalFormatting>
        <x14:conditionalFormatting xmlns:xm="http://schemas.microsoft.com/office/excel/2006/main">
          <x14:cfRule type="expression" priority="251" stopIfTrue="1" id="{F300B1DD-5044-4805-80B8-CDF9BB00FBD6}">
            <xm:f>Report_DCF!$B$4="M USD"</xm:f>
            <x14:dxf>
              <numFmt numFmtId="189" formatCode="#,##0,,_);\(#,##0,,\);&quot; - &quot;;@_)"/>
            </x14:dxf>
          </x14:cfRule>
          <xm:sqref>H99</xm:sqref>
        </x14:conditionalFormatting>
        <x14:conditionalFormatting xmlns:xm="http://schemas.microsoft.com/office/excel/2006/main">
          <x14:cfRule type="expression" priority="250" stopIfTrue="1" id="{729FD29E-9765-4BE6-8E7E-68780AB918AC}">
            <xm:f>Report_DCF!$B$4="M USD"</xm:f>
            <x14:dxf>
              <numFmt numFmtId="189" formatCode="#,##0,,_);\(#,##0,,\);&quot; - &quot;;@_)"/>
            </x14:dxf>
          </x14:cfRule>
          <xm:sqref>I99</xm:sqref>
        </x14:conditionalFormatting>
        <x14:conditionalFormatting xmlns:xm="http://schemas.microsoft.com/office/excel/2006/main">
          <x14:cfRule type="expression" priority="249" stopIfTrue="1" id="{A210670F-12BC-4CBB-BD99-2B382C886933}">
            <xm:f>Report_DCF!$B$4="M USD"</xm:f>
            <x14:dxf>
              <numFmt numFmtId="189" formatCode="#,##0,,_);\(#,##0,,\);&quot; - &quot;;@_)"/>
            </x14:dxf>
          </x14:cfRule>
          <xm:sqref>J99</xm:sqref>
        </x14:conditionalFormatting>
        <x14:conditionalFormatting xmlns:xm="http://schemas.microsoft.com/office/excel/2006/main">
          <x14:cfRule type="expression" priority="248" stopIfTrue="1" id="{029B3FF0-F79B-4A03-8EF5-B940BB11F020}">
            <xm:f>Report_DCF!$B$4="M USD"</xm:f>
            <x14:dxf>
              <numFmt numFmtId="189" formatCode="#,##0,,_);\(#,##0,,\);&quot; - &quot;;@_)"/>
            </x14:dxf>
          </x14:cfRule>
          <xm:sqref>K99</xm:sqref>
        </x14:conditionalFormatting>
        <x14:conditionalFormatting xmlns:xm="http://schemas.microsoft.com/office/excel/2006/main">
          <x14:cfRule type="expression" priority="247" stopIfTrue="1" id="{D6DB811C-6FA2-4BAC-AC5C-C66569D8B52B}">
            <xm:f>Report_DCF!$B$4="M USD"</xm:f>
            <x14:dxf>
              <numFmt numFmtId="189" formatCode="#,##0,,_);\(#,##0,,\);&quot; - &quot;;@_)"/>
            </x14:dxf>
          </x14:cfRule>
          <xm:sqref>L99</xm:sqref>
        </x14:conditionalFormatting>
        <x14:conditionalFormatting xmlns:xm="http://schemas.microsoft.com/office/excel/2006/main">
          <x14:cfRule type="expression" priority="246" stopIfTrue="1" id="{79F9CEF6-A60B-4CF3-B95F-A75590A8B3AF}">
            <xm:f>Report_DCF!$B$4="M USD"</xm:f>
            <x14:dxf>
              <numFmt numFmtId="189" formatCode="#,##0,,_);\(#,##0,,\);&quot; - &quot;;@_)"/>
            </x14:dxf>
          </x14:cfRule>
          <xm:sqref>M99</xm:sqref>
        </x14:conditionalFormatting>
        <x14:conditionalFormatting xmlns:xm="http://schemas.microsoft.com/office/excel/2006/main">
          <x14:cfRule type="expression" priority="245" stopIfTrue="1" id="{F7C74624-6A39-49EA-A981-83293F934B00}">
            <xm:f>Report_DCF!$B$4="M USD"</xm:f>
            <x14:dxf>
              <numFmt numFmtId="189" formatCode="#,##0,,_);\(#,##0,,\);&quot; - &quot;;@_)"/>
            </x14:dxf>
          </x14:cfRule>
          <xm:sqref>N99</xm:sqref>
        </x14:conditionalFormatting>
        <x14:conditionalFormatting xmlns:xm="http://schemas.microsoft.com/office/excel/2006/main">
          <x14:cfRule type="expression" priority="244" stopIfTrue="1" id="{D1200326-B98E-487F-958F-43E5E5097686}">
            <xm:f>Report_DCF!$B$4="M USD"</xm:f>
            <x14:dxf>
              <numFmt numFmtId="189" formatCode="#,##0,,_);\(#,##0,,\);&quot; - &quot;;@_)"/>
            </x14:dxf>
          </x14:cfRule>
          <xm:sqref>O99</xm:sqref>
        </x14:conditionalFormatting>
        <x14:conditionalFormatting xmlns:xm="http://schemas.microsoft.com/office/excel/2006/main">
          <x14:cfRule type="expression" priority="243" stopIfTrue="1" id="{72107D03-CCF7-44D6-8951-F2B98178020D}">
            <xm:f>Report_DCF!$B$4="M USD"</xm:f>
            <x14:dxf>
              <numFmt numFmtId="189" formatCode="#,##0,,_);\(#,##0,,\);&quot; - &quot;;@_)"/>
            </x14:dxf>
          </x14:cfRule>
          <xm:sqref>F100</xm:sqref>
        </x14:conditionalFormatting>
        <x14:conditionalFormatting xmlns:xm="http://schemas.microsoft.com/office/excel/2006/main">
          <x14:cfRule type="expression" priority="242" stopIfTrue="1" id="{271A13F0-C644-4029-9A55-39C2035830F8}">
            <xm:f>Report_DCF!$B$4="M USD"</xm:f>
            <x14:dxf>
              <numFmt numFmtId="189" formatCode="#,##0,,_);\(#,##0,,\);&quot; - &quot;;@_)"/>
            </x14:dxf>
          </x14:cfRule>
          <xm:sqref>G100</xm:sqref>
        </x14:conditionalFormatting>
        <x14:conditionalFormatting xmlns:xm="http://schemas.microsoft.com/office/excel/2006/main">
          <x14:cfRule type="expression" priority="241" stopIfTrue="1" id="{27EA3F11-D3CA-4909-967A-C63F19E85A3A}">
            <xm:f>Report_DCF!$B$4="M USD"</xm:f>
            <x14:dxf>
              <numFmt numFmtId="189" formatCode="#,##0,,_);\(#,##0,,\);&quot; - &quot;;@_)"/>
            </x14:dxf>
          </x14:cfRule>
          <xm:sqref>H100</xm:sqref>
        </x14:conditionalFormatting>
        <x14:conditionalFormatting xmlns:xm="http://schemas.microsoft.com/office/excel/2006/main">
          <x14:cfRule type="expression" priority="240" stopIfTrue="1" id="{C7D8FC60-2A35-4AF0-99C4-B524EBC82320}">
            <xm:f>Report_DCF!$B$4="M USD"</xm:f>
            <x14:dxf>
              <numFmt numFmtId="189" formatCode="#,##0,,_);\(#,##0,,\);&quot; - &quot;;@_)"/>
            </x14:dxf>
          </x14:cfRule>
          <xm:sqref>I100</xm:sqref>
        </x14:conditionalFormatting>
        <x14:conditionalFormatting xmlns:xm="http://schemas.microsoft.com/office/excel/2006/main">
          <x14:cfRule type="expression" priority="239" stopIfTrue="1" id="{30110F61-0D59-44A3-9821-BF1E82806E0B}">
            <xm:f>Report_DCF!$B$4="M USD"</xm:f>
            <x14:dxf>
              <numFmt numFmtId="189" formatCode="#,##0,,_);\(#,##0,,\);&quot; - &quot;;@_)"/>
            </x14:dxf>
          </x14:cfRule>
          <xm:sqref>J100</xm:sqref>
        </x14:conditionalFormatting>
        <x14:conditionalFormatting xmlns:xm="http://schemas.microsoft.com/office/excel/2006/main">
          <x14:cfRule type="expression" priority="238" stopIfTrue="1" id="{4EC6231A-59CB-488A-9AD9-0EF69B02C0D6}">
            <xm:f>Report_DCF!$B$4="M USD"</xm:f>
            <x14:dxf>
              <numFmt numFmtId="189" formatCode="#,##0,,_);\(#,##0,,\);&quot; - &quot;;@_)"/>
            </x14:dxf>
          </x14:cfRule>
          <xm:sqref>K100</xm:sqref>
        </x14:conditionalFormatting>
        <x14:conditionalFormatting xmlns:xm="http://schemas.microsoft.com/office/excel/2006/main">
          <x14:cfRule type="expression" priority="237" stopIfTrue="1" id="{9C4AEF05-D3A3-4989-BAC5-B169CC2FA643}">
            <xm:f>Report_DCF!$B$4="M USD"</xm:f>
            <x14:dxf>
              <numFmt numFmtId="189" formatCode="#,##0,,_);\(#,##0,,\);&quot; - &quot;;@_)"/>
            </x14:dxf>
          </x14:cfRule>
          <xm:sqref>L100</xm:sqref>
        </x14:conditionalFormatting>
        <x14:conditionalFormatting xmlns:xm="http://schemas.microsoft.com/office/excel/2006/main">
          <x14:cfRule type="expression" priority="236" stopIfTrue="1" id="{611A2B2F-04AD-4F44-96C3-C42450AA5946}">
            <xm:f>Report_DCF!$B$4="M USD"</xm:f>
            <x14:dxf>
              <numFmt numFmtId="189" formatCode="#,##0,,_);\(#,##0,,\);&quot; - &quot;;@_)"/>
            </x14:dxf>
          </x14:cfRule>
          <xm:sqref>M100</xm:sqref>
        </x14:conditionalFormatting>
        <x14:conditionalFormatting xmlns:xm="http://schemas.microsoft.com/office/excel/2006/main">
          <x14:cfRule type="expression" priority="235" stopIfTrue="1" id="{7320E888-F32D-4409-9BF5-300312A739AA}">
            <xm:f>Report_DCF!$B$4="M USD"</xm:f>
            <x14:dxf>
              <numFmt numFmtId="189" formatCode="#,##0,,_);\(#,##0,,\);&quot; - &quot;;@_)"/>
            </x14:dxf>
          </x14:cfRule>
          <xm:sqref>N100</xm:sqref>
        </x14:conditionalFormatting>
        <x14:conditionalFormatting xmlns:xm="http://schemas.microsoft.com/office/excel/2006/main">
          <x14:cfRule type="expression" priority="234" stopIfTrue="1" id="{1E1E8C8F-B8D8-4999-A4EC-95B0DA431792}">
            <xm:f>Report_DCF!$B$4="M USD"</xm:f>
            <x14:dxf>
              <numFmt numFmtId="189" formatCode="#,##0,,_);\(#,##0,,\);&quot; - &quot;;@_)"/>
            </x14:dxf>
          </x14:cfRule>
          <xm:sqref>O100</xm:sqref>
        </x14:conditionalFormatting>
        <x14:conditionalFormatting xmlns:xm="http://schemas.microsoft.com/office/excel/2006/main">
          <x14:cfRule type="expression" priority="233" stopIfTrue="1" id="{A49BEFFB-59A5-4B29-9EC6-AFB44ECC2433}">
            <xm:f>Report_DCF!$B$4="M USD"</xm:f>
            <x14:dxf>
              <numFmt numFmtId="189" formatCode="#,##0,,_);\(#,##0,,\);&quot; - &quot;;@_)"/>
            </x14:dxf>
          </x14:cfRule>
          <xm:sqref>A101</xm:sqref>
        </x14:conditionalFormatting>
        <x14:conditionalFormatting xmlns:xm="http://schemas.microsoft.com/office/excel/2006/main">
          <x14:cfRule type="expression" priority="232" stopIfTrue="1" id="{4CD2DA1D-E57F-4522-9B0F-A2C8C8117876}">
            <xm:f>Report_DCF!$B$4="M USD"</xm:f>
            <x14:dxf>
              <numFmt numFmtId="189" formatCode="#,##0,,_);\(#,##0,,\);&quot; - &quot;;@_)"/>
            </x14:dxf>
          </x14:cfRule>
          <xm:sqref>B101</xm:sqref>
        </x14:conditionalFormatting>
        <x14:conditionalFormatting xmlns:xm="http://schemas.microsoft.com/office/excel/2006/main">
          <x14:cfRule type="expression" priority="231" stopIfTrue="1" id="{CBE8E602-35DE-497E-A5FA-0150380B593C}">
            <xm:f>Report_DCF!$B$4="M USD"</xm:f>
            <x14:dxf>
              <numFmt numFmtId="189" formatCode="#,##0,,_);\(#,##0,,\);&quot; - &quot;;@_)"/>
            </x14:dxf>
          </x14:cfRule>
          <xm:sqref>C101</xm:sqref>
        </x14:conditionalFormatting>
        <x14:conditionalFormatting xmlns:xm="http://schemas.microsoft.com/office/excel/2006/main">
          <x14:cfRule type="expression" priority="230" stopIfTrue="1" id="{7633100C-DFA8-4BB5-940E-9A07AC4A25FE}">
            <xm:f>Report_DCF!$B$4="M USD"</xm:f>
            <x14:dxf>
              <numFmt numFmtId="189" formatCode="#,##0,,_);\(#,##0,,\);&quot; - &quot;;@_)"/>
            </x14:dxf>
          </x14:cfRule>
          <xm:sqref>D101</xm:sqref>
        </x14:conditionalFormatting>
        <x14:conditionalFormatting xmlns:xm="http://schemas.microsoft.com/office/excel/2006/main">
          <x14:cfRule type="expression" priority="229" stopIfTrue="1" id="{8C04570E-1969-474E-9B77-575806ECFA70}">
            <xm:f>Report_DCF!$B$4="M USD"</xm:f>
            <x14:dxf>
              <numFmt numFmtId="189" formatCode="#,##0,,_);\(#,##0,,\);&quot; - &quot;;@_)"/>
            </x14:dxf>
          </x14:cfRule>
          <xm:sqref>E101</xm:sqref>
        </x14:conditionalFormatting>
        <x14:conditionalFormatting xmlns:xm="http://schemas.microsoft.com/office/excel/2006/main">
          <x14:cfRule type="expression" priority="228" stopIfTrue="1" id="{D1F313B6-416B-4443-B295-03D9521C2805}">
            <xm:f>Report_DCF!$B$4="M USD"</xm:f>
            <x14:dxf>
              <numFmt numFmtId="189" formatCode="#,##0,,_);\(#,##0,,\);&quot; - &quot;;@_)"/>
            </x14:dxf>
          </x14:cfRule>
          <xm:sqref>F101</xm:sqref>
        </x14:conditionalFormatting>
        <x14:conditionalFormatting xmlns:xm="http://schemas.microsoft.com/office/excel/2006/main">
          <x14:cfRule type="expression" priority="227" stopIfTrue="1" id="{676B9F63-91F7-43C0-97DB-F96E4606D1EE}">
            <xm:f>Report_DCF!$B$4="M USD"</xm:f>
            <x14:dxf>
              <numFmt numFmtId="189" formatCode="#,##0,,_);\(#,##0,,\);&quot; - &quot;;@_)"/>
            </x14:dxf>
          </x14:cfRule>
          <xm:sqref>G101</xm:sqref>
        </x14:conditionalFormatting>
        <x14:conditionalFormatting xmlns:xm="http://schemas.microsoft.com/office/excel/2006/main">
          <x14:cfRule type="expression" priority="226" stopIfTrue="1" id="{CBB86CD1-993B-4AEC-A8AC-66100F4D2F50}">
            <xm:f>Report_DCF!$B$4="M USD"</xm:f>
            <x14:dxf>
              <numFmt numFmtId="189" formatCode="#,##0,,_);\(#,##0,,\);&quot; - &quot;;@_)"/>
            </x14:dxf>
          </x14:cfRule>
          <xm:sqref>H101</xm:sqref>
        </x14:conditionalFormatting>
        <x14:conditionalFormatting xmlns:xm="http://schemas.microsoft.com/office/excel/2006/main">
          <x14:cfRule type="expression" priority="225" stopIfTrue="1" id="{161C7FD0-3A6D-4FEB-B233-DE2EFC49622A}">
            <xm:f>Report_DCF!$B$4="M USD"</xm:f>
            <x14:dxf>
              <numFmt numFmtId="189" formatCode="#,##0,,_);\(#,##0,,\);&quot; - &quot;;@_)"/>
            </x14:dxf>
          </x14:cfRule>
          <xm:sqref>I101</xm:sqref>
        </x14:conditionalFormatting>
        <x14:conditionalFormatting xmlns:xm="http://schemas.microsoft.com/office/excel/2006/main">
          <x14:cfRule type="expression" priority="224" stopIfTrue="1" id="{036C3968-B430-42A7-9044-65FE57367779}">
            <xm:f>Report_DCF!$B$4="M USD"</xm:f>
            <x14:dxf>
              <numFmt numFmtId="189" formatCode="#,##0,,_);\(#,##0,,\);&quot; - &quot;;@_)"/>
            </x14:dxf>
          </x14:cfRule>
          <xm:sqref>J101</xm:sqref>
        </x14:conditionalFormatting>
        <x14:conditionalFormatting xmlns:xm="http://schemas.microsoft.com/office/excel/2006/main">
          <x14:cfRule type="expression" priority="223" stopIfTrue="1" id="{53C53FAC-3E9C-4AE5-AAED-266F6448BCAF}">
            <xm:f>Report_DCF!$B$4="M USD"</xm:f>
            <x14:dxf>
              <numFmt numFmtId="189" formatCode="#,##0,,_);\(#,##0,,\);&quot; - &quot;;@_)"/>
            </x14:dxf>
          </x14:cfRule>
          <xm:sqref>K101</xm:sqref>
        </x14:conditionalFormatting>
        <x14:conditionalFormatting xmlns:xm="http://schemas.microsoft.com/office/excel/2006/main">
          <x14:cfRule type="expression" priority="222" stopIfTrue="1" id="{8E0933C4-BDE0-4692-B9D5-B56807E31491}">
            <xm:f>Report_DCF!$B$4="M USD"</xm:f>
            <x14:dxf>
              <numFmt numFmtId="189" formatCode="#,##0,,_);\(#,##0,,\);&quot; - &quot;;@_)"/>
            </x14:dxf>
          </x14:cfRule>
          <xm:sqref>L101</xm:sqref>
        </x14:conditionalFormatting>
        <x14:conditionalFormatting xmlns:xm="http://schemas.microsoft.com/office/excel/2006/main">
          <x14:cfRule type="expression" priority="221" stopIfTrue="1" id="{536C9C1A-74ED-4DAD-8B75-9FE5624430F5}">
            <xm:f>Report_DCF!$B$4="M USD"</xm:f>
            <x14:dxf>
              <numFmt numFmtId="189" formatCode="#,##0,,_);\(#,##0,,\);&quot; - &quot;;@_)"/>
            </x14:dxf>
          </x14:cfRule>
          <xm:sqref>M101</xm:sqref>
        </x14:conditionalFormatting>
        <x14:conditionalFormatting xmlns:xm="http://schemas.microsoft.com/office/excel/2006/main">
          <x14:cfRule type="expression" priority="220" stopIfTrue="1" id="{34A27222-C55E-42E3-B7D7-2A0714FBC49C}">
            <xm:f>Report_DCF!$B$4="M USD"</xm:f>
            <x14:dxf>
              <numFmt numFmtId="189" formatCode="#,##0,,_);\(#,##0,,\);&quot; - &quot;;@_)"/>
            </x14:dxf>
          </x14:cfRule>
          <xm:sqref>A104</xm:sqref>
        </x14:conditionalFormatting>
        <x14:conditionalFormatting xmlns:xm="http://schemas.microsoft.com/office/excel/2006/main">
          <x14:cfRule type="expression" priority="219" stopIfTrue="1" id="{0B8123B8-C82E-41A5-B382-C9F2035DBD7D}">
            <xm:f>Report_DCF!$B$4="M USD"</xm:f>
            <x14:dxf>
              <numFmt numFmtId="189" formatCode="#,##0,,_);\(#,##0,,\);&quot; - &quot;;@_)"/>
            </x14:dxf>
          </x14:cfRule>
          <xm:sqref>B104</xm:sqref>
        </x14:conditionalFormatting>
        <x14:conditionalFormatting xmlns:xm="http://schemas.microsoft.com/office/excel/2006/main">
          <x14:cfRule type="expression" priority="218" stopIfTrue="1" id="{638D893E-C841-42AB-B834-78FA72797501}">
            <xm:f>Report_DCF!$B$4="M USD"</xm:f>
            <x14:dxf>
              <numFmt numFmtId="189" formatCode="#,##0,,_);\(#,##0,,\);&quot; - &quot;;@_)"/>
            </x14:dxf>
          </x14:cfRule>
          <xm:sqref>C104</xm:sqref>
        </x14:conditionalFormatting>
        <x14:conditionalFormatting xmlns:xm="http://schemas.microsoft.com/office/excel/2006/main">
          <x14:cfRule type="expression" priority="217" stopIfTrue="1" id="{0A3E5A23-7645-4443-82EE-A68D5F88A624}">
            <xm:f>Report_DCF!$B$4="M USD"</xm:f>
            <x14:dxf>
              <numFmt numFmtId="189" formatCode="#,##0,,_);\(#,##0,,\);&quot; - &quot;;@_)"/>
            </x14:dxf>
          </x14:cfRule>
          <xm:sqref>D104</xm:sqref>
        </x14:conditionalFormatting>
        <x14:conditionalFormatting xmlns:xm="http://schemas.microsoft.com/office/excel/2006/main">
          <x14:cfRule type="expression" priority="216" stopIfTrue="1" id="{89E12909-F9C3-4BA0-ABFA-FC471913CBB4}">
            <xm:f>Report_DCF!$B$4="M USD"</xm:f>
            <x14:dxf>
              <numFmt numFmtId="189" formatCode="#,##0,,_);\(#,##0,,\);&quot; - &quot;;@_)"/>
            </x14:dxf>
          </x14:cfRule>
          <xm:sqref>E104</xm:sqref>
        </x14:conditionalFormatting>
        <x14:conditionalFormatting xmlns:xm="http://schemas.microsoft.com/office/excel/2006/main">
          <x14:cfRule type="expression" priority="215" stopIfTrue="1" id="{31E5A106-31BE-4832-B244-A8F1C596F49D}">
            <xm:f>Report_DCF!$B$4="M USD"</xm:f>
            <x14:dxf>
              <numFmt numFmtId="189" formatCode="#,##0,,_);\(#,##0,,\);&quot; - &quot;;@_)"/>
            </x14:dxf>
          </x14:cfRule>
          <xm:sqref>F104</xm:sqref>
        </x14:conditionalFormatting>
        <x14:conditionalFormatting xmlns:xm="http://schemas.microsoft.com/office/excel/2006/main">
          <x14:cfRule type="expression" priority="214" stopIfTrue="1" id="{B5B81CF8-DC46-48A6-9143-9D2A533FEF38}">
            <xm:f>Report_DCF!$B$4="M USD"</xm:f>
            <x14:dxf>
              <numFmt numFmtId="189" formatCode="#,##0,,_);\(#,##0,,\);&quot; - &quot;;@_)"/>
            </x14:dxf>
          </x14:cfRule>
          <xm:sqref>G104</xm:sqref>
        </x14:conditionalFormatting>
        <x14:conditionalFormatting xmlns:xm="http://schemas.microsoft.com/office/excel/2006/main">
          <x14:cfRule type="expression" priority="213" stopIfTrue="1" id="{9EB64EAD-80C9-4070-820F-888EAE359264}">
            <xm:f>Report_DCF!$B$4="M USD"</xm:f>
            <x14:dxf>
              <numFmt numFmtId="189" formatCode="#,##0,,_);\(#,##0,,\);&quot; - &quot;;@_)"/>
            </x14:dxf>
          </x14:cfRule>
          <xm:sqref>H104</xm:sqref>
        </x14:conditionalFormatting>
        <x14:conditionalFormatting xmlns:xm="http://schemas.microsoft.com/office/excel/2006/main">
          <x14:cfRule type="expression" priority="212" stopIfTrue="1" id="{05802E04-7021-4294-9409-F440E5E75112}">
            <xm:f>Report_DCF!$B$4="M USD"</xm:f>
            <x14:dxf>
              <numFmt numFmtId="189" formatCode="#,##0,,_);\(#,##0,,\);&quot; - &quot;;@_)"/>
            </x14:dxf>
          </x14:cfRule>
          <xm:sqref>I104</xm:sqref>
        </x14:conditionalFormatting>
        <x14:conditionalFormatting xmlns:xm="http://schemas.microsoft.com/office/excel/2006/main">
          <x14:cfRule type="expression" priority="211" stopIfTrue="1" id="{A8176C96-B3DA-4890-B7CA-DA9D57567C27}">
            <xm:f>Report_DCF!$B$4="M USD"</xm:f>
            <x14:dxf>
              <numFmt numFmtId="189" formatCode="#,##0,,_);\(#,##0,,\);&quot; - &quot;;@_)"/>
            </x14:dxf>
          </x14:cfRule>
          <xm:sqref>J104</xm:sqref>
        </x14:conditionalFormatting>
        <x14:conditionalFormatting xmlns:xm="http://schemas.microsoft.com/office/excel/2006/main">
          <x14:cfRule type="expression" priority="210" stopIfTrue="1" id="{C7954035-9E55-46A2-BD1F-1EAC6AFAB114}">
            <xm:f>Report_DCF!$B$4="M USD"</xm:f>
            <x14:dxf>
              <numFmt numFmtId="189" formatCode="#,##0,,_);\(#,##0,,\);&quot; - &quot;;@_)"/>
            </x14:dxf>
          </x14:cfRule>
          <xm:sqref>K104</xm:sqref>
        </x14:conditionalFormatting>
        <x14:conditionalFormatting xmlns:xm="http://schemas.microsoft.com/office/excel/2006/main">
          <x14:cfRule type="expression" priority="209" stopIfTrue="1" id="{944DF1C6-ED58-4014-8B97-84AD6FA5490C}">
            <xm:f>Report_DCF!$B$4="M USD"</xm:f>
            <x14:dxf>
              <numFmt numFmtId="189" formatCode="#,##0,,_);\(#,##0,,\);&quot; - &quot;;@_)"/>
            </x14:dxf>
          </x14:cfRule>
          <xm:sqref>L104</xm:sqref>
        </x14:conditionalFormatting>
        <x14:conditionalFormatting xmlns:xm="http://schemas.microsoft.com/office/excel/2006/main">
          <x14:cfRule type="expression" priority="208" stopIfTrue="1" id="{755D1903-7702-490A-81C7-7C73DF2ADFFD}">
            <xm:f>Report_DCF!$B$4="M USD"</xm:f>
            <x14:dxf>
              <numFmt numFmtId="189" formatCode="#,##0,,_);\(#,##0,,\);&quot; - &quot;;@_)"/>
            </x14:dxf>
          </x14:cfRule>
          <xm:sqref>M104</xm:sqref>
        </x14:conditionalFormatting>
        <x14:conditionalFormatting xmlns:xm="http://schemas.microsoft.com/office/excel/2006/main">
          <x14:cfRule type="expression" priority="207" stopIfTrue="1" id="{5FE2B824-A91D-414C-BED0-A7F13C0277F5}">
            <xm:f>Report_DCF!$B$4="M USD"</xm:f>
            <x14:dxf>
              <numFmt numFmtId="189" formatCode="#,##0,,_);\(#,##0,,\);&quot; - &quot;;@_)"/>
            </x14:dxf>
          </x14:cfRule>
          <xm:sqref>F108</xm:sqref>
        </x14:conditionalFormatting>
        <x14:conditionalFormatting xmlns:xm="http://schemas.microsoft.com/office/excel/2006/main">
          <x14:cfRule type="expression" priority="206" stopIfTrue="1" id="{8760FD44-B10A-4E27-883A-B6B26A3ECD49}">
            <xm:f>Report_DCF!$B$4="M USD"</xm:f>
            <x14:dxf>
              <numFmt numFmtId="189" formatCode="#,##0,,_);\(#,##0,,\);&quot; - &quot;;@_)"/>
            </x14:dxf>
          </x14:cfRule>
          <xm:sqref>G108</xm:sqref>
        </x14:conditionalFormatting>
        <x14:conditionalFormatting xmlns:xm="http://schemas.microsoft.com/office/excel/2006/main">
          <x14:cfRule type="expression" priority="205" stopIfTrue="1" id="{6D29BEA2-92E2-4B17-B078-DDCD15199930}">
            <xm:f>Report_DCF!$B$4="M USD"</xm:f>
            <x14:dxf>
              <numFmt numFmtId="189" formatCode="#,##0,,_);\(#,##0,,\);&quot; - &quot;;@_)"/>
            </x14:dxf>
          </x14:cfRule>
          <xm:sqref>H108</xm:sqref>
        </x14:conditionalFormatting>
        <x14:conditionalFormatting xmlns:xm="http://schemas.microsoft.com/office/excel/2006/main">
          <x14:cfRule type="expression" priority="204" stopIfTrue="1" id="{2130115A-4DFD-417A-9CEA-EBC6A4364026}">
            <xm:f>Report_DCF!$B$4="M USD"</xm:f>
            <x14:dxf>
              <numFmt numFmtId="189" formatCode="#,##0,,_);\(#,##0,,\);&quot; - &quot;;@_)"/>
            </x14:dxf>
          </x14:cfRule>
          <xm:sqref>I108</xm:sqref>
        </x14:conditionalFormatting>
        <x14:conditionalFormatting xmlns:xm="http://schemas.microsoft.com/office/excel/2006/main">
          <x14:cfRule type="expression" priority="203" stopIfTrue="1" id="{898328A4-64CE-41DE-BA87-5A8679D9B31E}">
            <xm:f>Report_DCF!$B$4="M USD"</xm:f>
            <x14:dxf>
              <numFmt numFmtId="189" formatCode="#,##0,,_);\(#,##0,,\);&quot; - &quot;;@_)"/>
            </x14:dxf>
          </x14:cfRule>
          <xm:sqref>J108</xm:sqref>
        </x14:conditionalFormatting>
        <x14:conditionalFormatting xmlns:xm="http://schemas.microsoft.com/office/excel/2006/main">
          <x14:cfRule type="expression" priority="202" stopIfTrue="1" id="{70DF48E1-06EE-452C-8361-1FEB23CD15E5}">
            <xm:f>Report_DCF!$B$4="M USD"</xm:f>
            <x14:dxf>
              <numFmt numFmtId="189" formatCode="#,##0,,_);\(#,##0,,\);&quot; - &quot;;@_)"/>
            </x14:dxf>
          </x14:cfRule>
          <xm:sqref>K108</xm:sqref>
        </x14:conditionalFormatting>
        <x14:conditionalFormatting xmlns:xm="http://schemas.microsoft.com/office/excel/2006/main">
          <x14:cfRule type="expression" priority="201" stopIfTrue="1" id="{F6B92FC2-9A9B-4D00-8D85-D1904C36A805}">
            <xm:f>Report_DCF!$B$4="M USD"</xm:f>
            <x14:dxf>
              <numFmt numFmtId="189" formatCode="#,##0,,_);\(#,##0,,\);&quot; - &quot;;@_)"/>
            </x14:dxf>
          </x14:cfRule>
          <xm:sqref>L108</xm:sqref>
        </x14:conditionalFormatting>
        <x14:conditionalFormatting xmlns:xm="http://schemas.microsoft.com/office/excel/2006/main">
          <x14:cfRule type="expression" priority="200" stopIfTrue="1" id="{6868A74F-3DC8-4BAA-8E9D-5628CC470DA4}">
            <xm:f>Report_DCF!$B$4="M USD"</xm:f>
            <x14:dxf>
              <numFmt numFmtId="189" formatCode="#,##0,,_);\(#,##0,,\);&quot; - &quot;;@_)"/>
            </x14:dxf>
          </x14:cfRule>
          <xm:sqref>M108</xm:sqref>
        </x14:conditionalFormatting>
        <x14:conditionalFormatting xmlns:xm="http://schemas.microsoft.com/office/excel/2006/main">
          <x14:cfRule type="expression" priority="199" stopIfTrue="1" id="{B5C3B3C4-FB65-4029-97E7-E268EEFF8D1C}">
            <xm:f>Report_DCF!$B$4="M USD"</xm:f>
            <x14:dxf>
              <numFmt numFmtId="189" formatCode="#,##0,,_);\(#,##0,,\);&quot; - &quot;;@_)"/>
            </x14:dxf>
          </x14:cfRule>
          <xm:sqref>N108</xm:sqref>
        </x14:conditionalFormatting>
        <x14:conditionalFormatting xmlns:xm="http://schemas.microsoft.com/office/excel/2006/main">
          <x14:cfRule type="expression" priority="198" stopIfTrue="1" id="{758581A6-7722-4CCF-AC33-8A980658CFFD}">
            <xm:f>Report_DCF!$B$4="M USD"</xm:f>
            <x14:dxf>
              <numFmt numFmtId="189" formatCode="#,##0,,_);\(#,##0,,\);&quot; - &quot;;@_)"/>
            </x14:dxf>
          </x14:cfRule>
          <xm:sqref>O108</xm:sqref>
        </x14:conditionalFormatting>
        <x14:conditionalFormatting xmlns:xm="http://schemas.microsoft.com/office/excel/2006/main">
          <x14:cfRule type="expression" priority="197" stopIfTrue="1" id="{9642B17E-6612-4033-B382-4886B797D756}">
            <xm:f>Report_DCF!$B$4="M USD"</xm:f>
            <x14:dxf>
              <numFmt numFmtId="189" formatCode="#,##0,,_);\(#,##0,,\);&quot; - &quot;;@_)"/>
            </x14:dxf>
          </x14:cfRule>
          <xm:sqref>A109</xm:sqref>
        </x14:conditionalFormatting>
        <x14:conditionalFormatting xmlns:xm="http://schemas.microsoft.com/office/excel/2006/main">
          <x14:cfRule type="expression" priority="196" stopIfTrue="1" id="{7E617DCC-02FE-404F-9EBA-4F16D20EC2B2}">
            <xm:f>Report_DCF!$B$4="M USD"</xm:f>
            <x14:dxf>
              <numFmt numFmtId="189" formatCode="#,##0,,_);\(#,##0,,\);&quot; - &quot;;@_)"/>
            </x14:dxf>
          </x14:cfRule>
          <xm:sqref>B109</xm:sqref>
        </x14:conditionalFormatting>
        <x14:conditionalFormatting xmlns:xm="http://schemas.microsoft.com/office/excel/2006/main">
          <x14:cfRule type="expression" priority="195" stopIfTrue="1" id="{7C8913E1-05D1-4071-8A33-3E401413CF59}">
            <xm:f>Report_DCF!$B$4="M USD"</xm:f>
            <x14:dxf>
              <numFmt numFmtId="189" formatCode="#,##0,,_);\(#,##0,,\);&quot; - &quot;;@_)"/>
            </x14:dxf>
          </x14:cfRule>
          <xm:sqref>C109</xm:sqref>
        </x14:conditionalFormatting>
        <x14:conditionalFormatting xmlns:xm="http://schemas.microsoft.com/office/excel/2006/main">
          <x14:cfRule type="expression" priority="194" stopIfTrue="1" id="{C9ED66C8-D017-48D4-93FA-B3F9C0C3F9E3}">
            <xm:f>Report_DCF!$B$4="M USD"</xm:f>
            <x14:dxf>
              <numFmt numFmtId="189" formatCode="#,##0,,_);\(#,##0,,\);&quot; - &quot;;@_)"/>
            </x14:dxf>
          </x14:cfRule>
          <xm:sqref>D109</xm:sqref>
        </x14:conditionalFormatting>
        <x14:conditionalFormatting xmlns:xm="http://schemas.microsoft.com/office/excel/2006/main">
          <x14:cfRule type="expression" priority="193" stopIfTrue="1" id="{6AD53D85-999C-48C9-8E4C-B16B04C08FEB}">
            <xm:f>Report_DCF!$B$4="M USD"</xm:f>
            <x14:dxf>
              <numFmt numFmtId="189" formatCode="#,##0,,_);\(#,##0,,\);&quot; - &quot;;@_)"/>
            </x14:dxf>
          </x14:cfRule>
          <xm:sqref>E109</xm:sqref>
        </x14:conditionalFormatting>
        <x14:conditionalFormatting xmlns:xm="http://schemas.microsoft.com/office/excel/2006/main">
          <x14:cfRule type="expression" priority="192" stopIfTrue="1" id="{C8DD3ED8-35F4-4434-92AB-40661177A5F6}">
            <xm:f>Report_DCF!$B$4="M USD"</xm:f>
            <x14:dxf>
              <numFmt numFmtId="189" formatCode="#,##0,,_);\(#,##0,,\);&quot; - &quot;;@_)"/>
            </x14:dxf>
          </x14:cfRule>
          <xm:sqref>F109</xm:sqref>
        </x14:conditionalFormatting>
        <x14:conditionalFormatting xmlns:xm="http://schemas.microsoft.com/office/excel/2006/main">
          <x14:cfRule type="expression" priority="191" stopIfTrue="1" id="{A01D7D3D-4D73-46DA-ABF4-32EC5F794744}">
            <xm:f>Report_DCF!$B$4="M USD"</xm:f>
            <x14:dxf>
              <numFmt numFmtId="189" formatCode="#,##0,,_);\(#,##0,,\);&quot; - &quot;;@_)"/>
            </x14:dxf>
          </x14:cfRule>
          <xm:sqref>G109</xm:sqref>
        </x14:conditionalFormatting>
        <x14:conditionalFormatting xmlns:xm="http://schemas.microsoft.com/office/excel/2006/main">
          <x14:cfRule type="expression" priority="190" stopIfTrue="1" id="{469648B4-E731-4B78-864E-7C935C77B16A}">
            <xm:f>Report_DCF!$B$4="M USD"</xm:f>
            <x14:dxf>
              <numFmt numFmtId="189" formatCode="#,##0,,_);\(#,##0,,\);&quot; - &quot;;@_)"/>
            </x14:dxf>
          </x14:cfRule>
          <xm:sqref>H109</xm:sqref>
        </x14:conditionalFormatting>
        <x14:conditionalFormatting xmlns:xm="http://schemas.microsoft.com/office/excel/2006/main">
          <x14:cfRule type="expression" priority="189" stopIfTrue="1" id="{E5A61534-99BA-454E-B1C0-64BBF9E887CB}">
            <xm:f>Report_DCF!$B$4="M USD"</xm:f>
            <x14:dxf>
              <numFmt numFmtId="189" formatCode="#,##0,,_);\(#,##0,,\);&quot; - &quot;;@_)"/>
            </x14:dxf>
          </x14:cfRule>
          <xm:sqref>I109</xm:sqref>
        </x14:conditionalFormatting>
        <x14:conditionalFormatting xmlns:xm="http://schemas.microsoft.com/office/excel/2006/main">
          <x14:cfRule type="expression" priority="188" stopIfTrue="1" id="{84E71BA6-2289-46EA-A107-6891B2950A58}">
            <xm:f>Report_DCF!$B$4="M USD"</xm:f>
            <x14:dxf>
              <numFmt numFmtId="189" formatCode="#,##0,,_);\(#,##0,,\);&quot; - &quot;;@_)"/>
            </x14:dxf>
          </x14:cfRule>
          <xm:sqref>J109</xm:sqref>
        </x14:conditionalFormatting>
        <x14:conditionalFormatting xmlns:xm="http://schemas.microsoft.com/office/excel/2006/main">
          <x14:cfRule type="expression" priority="187" stopIfTrue="1" id="{410520D6-0287-4F9C-A878-FF90C99943C9}">
            <xm:f>Report_DCF!$B$4="M USD"</xm:f>
            <x14:dxf>
              <numFmt numFmtId="189" formatCode="#,##0,,_);\(#,##0,,\);&quot; - &quot;;@_)"/>
            </x14:dxf>
          </x14:cfRule>
          <xm:sqref>K109</xm:sqref>
        </x14:conditionalFormatting>
        <x14:conditionalFormatting xmlns:xm="http://schemas.microsoft.com/office/excel/2006/main">
          <x14:cfRule type="expression" priority="186" stopIfTrue="1" id="{C4249F65-D2EA-41EC-9CBA-C4623B3236BB}">
            <xm:f>Report_DCF!$B$4="M USD"</xm:f>
            <x14:dxf>
              <numFmt numFmtId="189" formatCode="#,##0,,_);\(#,##0,,\);&quot; - &quot;;@_)"/>
            </x14:dxf>
          </x14:cfRule>
          <xm:sqref>L109</xm:sqref>
        </x14:conditionalFormatting>
        <x14:conditionalFormatting xmlns:xm="http://schemas.microsoft.com/office/excel/2006/main">
          <x14:cfRule type="expression" priority="185" stopIfTrue="1" id="{3B32D357-F102-4FC4-A9F0-7DCF43DE2CE8}">
            <xm:f>Report_DCF!$B$4="M USD"</xm:f>
            <x14:dxf>
              <numFmt numFmtId="189" formatCode="#,##0,,_);\(#,##0,,\);&quot; - &quot;;@_)"/>
            </x14:dxf>
          </x14:cfRule>
          <xm:sqref>M109</xm:sqref>
        </x14:conditionalFormatting>
        <x14:conditionalFormatting xmlns:xm="http://schemas.microsoft.com/office/excel/2006/main">
          <x14:cfRule type="expression" priority="184" stopIfTrue="1" id="{AF393E18-CEAC-448B-8EE9-E0E35538D621}">
            <xm:f>Report_DCF!$B$4="M USD"</xm:f>
            <x14:dxf>
              <numFmt numFmtId="189" formatCode="#,##0,,_);\(#,##0,,\);&quot; - &quot;;@_)"/>
            </x14:dxf>
          </x14:cfRule>
          <xm:sqref>A111</xm:sqref>
        </x14:conditionalFormatting>
        <x14:conditionalFormatting xmlns:xm="http://schemas.microsoft.com/office/excel/2006/main">
          <x14:cfRule type="expression" priority="183" stopIfTrue="1" id="{34C66092-5D90-4662-BC60-67F33180C4F3}">
            <xm:f>Report_DCF!$B$4="M USD"</xm:f>
            <x14:dxf>
              <numFmt numFmtId="189" formatCode="#,##0,,_);\(#,##0,,\);&quot; - &quot;;@_)"/>
            </x14:dxf>
          </x14:cfRule>
          <xm:sqref>B111</xm:sqref>
        </x14:conditionalFormatting>
        <x14:conditionalFormatting xmlns:xm="http://schemas.microsoft.com/office/excel/2006/main">
          <x14:cfRule type="expression" priority="182" stopIfTrue="1" id="{106E42B8-C7E4-47C8-89D4-A4EF656A041F}">
            <xm:f>Report_DCF!$B$4="M USD"</xm:f>
            <x14:dxf>
              <numFmt numFmtId="189" formatCode="#,##0,,_);\(#,##0,,\);&quot; - &quot;;@_)"/>
            </x14:dxf>
          </x14:cfRule>
          <xm:sqref>C111</xm:sqref>
        </x14:conditionalFormatting>
        <x14:conditionalFormatting xmlns:xm="http://schemas.microsoft.com/office/excel/2006/main">
          <x14:cfRule type="expression" priority="181" stopIfTrue="1" id="{5237BE03-A9B2-4E60-8A53-1AD694618A42}">
            <xm:f>Report_DCF!$B$4="M USD"</xm:f>
            <x14:dxf>
              <numFmt numFmtId="189" formatCode="#,##0,,_);\(#,##0,,\);&quot; - &quot;;@_)"/>
            </x14:dxf>
          </x14:cfRule>
          <xm:sqref>D111</xm:sqref>
        </x14:conditionalFormatting>
        <x14:conditionalFormatting xmlns:xm="http://schemas.microsoft.com/office/excel/2006/main">
          <x14:cfRule type="expression" priority="180" stopIfTrue="1" id="{74C59C41-0A30-456C-89E1-29C724BE4645}">
            <xm:f>Report_DCF!$B$4="M USD"</xm:f>
            <x14:dxf>
              <numFmt numFmtId="189" formatCode="#,##0,,_);\(#,##0,,\);&quot; - &quot;;@_)"/>
            </x14:dxf>
          </x14:cfRule>
          <xm:sqref>E111</xm:sqref>
        </x14:conditionalFormatting>
        <x14:conditionalFormatting xmlns:xm="http://schemas.microsoft.com/office/excel/2006/main">
          <x14:cfRule type="expression" priority="179" stopIfTrue="1" id="{7EFEB786-6030-40BC-9022-D9B449214987}">
            <xm:f>Report_DCF!$B$4="M USD"</xm:f>
            <x14:dxf>
              <numFmt numFmtId="189" formatCode="#,##0,,_);\(#,##0,,\);&quot; - &quot;;@_)"/>
            </x14:dxf>
          </x14:cfRule>
          <xm:sqref>F111</xm:sqref>
        </x14:conditionalFormatting>
        <x14:conditionalFormatting xmlns:xm="http://schemas.microsoft.com/office/excel/2006/main">
          <x14:cfRule type="expression" priority="178" stopIfTrue="1" id="{51E9A8AB-0E60-4151-90C3-DC281C2A2956}">
            <xm:f>Report_DCF!$B$4="M USD"</xm:f>
            <x14:dxf>
              <numFmt numFmtId="189" formatCode="#,##0,,_);\(#,##0,,\);&quot; - &quot;;@_)"/>
            </x14:dxf>
          </x14:cfRule>
          <xm:sqref>G111</xm:sqref>
        </x14:conditionalFormatting>
        <x14:conditionalFormatting xmlns:xm="http://schemas.microsoft.com/office/excel/2006/main">
          <x14:cfRule type="expression" priority="177" stopIfTrue="1" id="{FF725B7B-FE82-4AFC-B3ED-C5891DDE95CE}">
            <xm:f>Report_DCF!$B$4="M USD"</xm:f>
            <x14:dxf>
              <numFmt numFmtId="189" formatCode="#,##0,,_);\(#,##0,,\);&quot; - &quot;;@_)"/>
            </x14:dxf>
          </x14:cfRule>
          <xm:sqref>H111</xm:sqref>
        </x14:conditionalFormatting>
        <x14:conditionalFormatting xmlns:xm="http://schemas.microsoft.com/office/excel/2006/main">
          <x14:cfRule type="expression" priority="176" stopIfTrue="1" id="{A7D24B0B-0FF0-4CCF-90C3-B65C6384FE77}">
            <xm:f>Report_DCF!$B$4="M USD"</xm:f>
            <x14:dxf>
              <numFmt numFmtId="189" formatCode="#,##0,,_);\(#,##0,,\);&quot; - &quot;;@_)"/>
            </x14:dxf>
          </x14:cfRule>
          <xm:sqref>I111</xm:sqref>
        </x14:conditionalFormatting>
        <x14:conditionalFormatting xmlns:xm="http://schemas.microsoft.com/office/excel/2006/main">
          <x14:cfRule type="expression" priority="175" stopIfTrue="1" id="{B8B47E5E-5E5D-4EC7-944D-5866707D83CD}">
            <xm:f>Report_DCF!$B$4="M USD"</xm:f>
            <x14:dxf>
              <numFmt numFmtId="189" formatCode="#,##0,,_);\(#,##0,,\);&quot; - &quot;;@_)"/>
            </x14:dxf>
          </x14:cfRule>
          <xm:sqref>J111</xm:sqref>
        </x14:conditionalFormatting>
        <x14:conditionalFormatting xmlns:xm="http://schemas.microsoft.com/office/excel/2006/main">
          <x14:cfRule type="expression" priority="174" stopIfTrue="1" id="{9B08D523-E641-450C-8D74-28184C9B98D7}">
            <xm:f>Report_DCF!$B$4="M USD"</xm:f>
            <x14:dxf>
              <numFmt numFmtId="189" formatCode="#,##0,,_);\(#,##0,,\);&quot; - &quot;;@_)"/>
            </x14:dxf>
          </x14:cfRule>
          <xm:sqref>K111</xm:sqref>
        </x14:conditionalFormatting>
        <x14:conditionalFormatting xmlns:xm="http://schemas.microsoft.com/office/excel/2006/main">
          <x14:cfRule type="expression" priority="173" stopIfTrue="1" id="{60B4CBD9-A648-4D23-93F0-CDDEA61077A5}">
            <xm:f>Report_DCF!$B$4="M USD"</xm:f>
            <x14:dxf>
              <numFmt numFmtId="189" formatCode="#,##0,,_);\(#,##0,,\);&quot; - &quot;;@_)"/>
            </x14:dxf>
          </x14:cfRule>
          <xm:sqref>L111</xm:sqref>
        </x14:conditionalFormatting>
        <x14:conditionalFormatting xmlns:xm="http://schemas.microsoft.com/office/excel/2006/main">
          <x14:cfRule type="expression" priority="172" stopIfTrue="1" id="{3A8ACB07-6F6A-4680-B8BF-D44B94333F14}">
            <xm:f>Report_DCF!$B$4="M USD"</xm:f>
            <x14:dxf>
              <numFmt numFmtId="189" formatCode="#,##0,,_);\(#,##0,,\);&quot; - &quot;;@_)"/>
            </x14:dxf>
          </x14:cfRule>
          <xm:sqref>M111</xm:sqref>
        </x14:conditionalFormatting>
        <x14:conditionalFormatting xmlns:xm="http://schemas.microsoft.com/office/excel/2006/main">
          <x14:cfRule type="expression" priority="171" stopIfTrue="1" id="{5398889B-BBC6-46D8-8FDA-2AD791E8BE61}">
            <xm:f>Report_DCF!$B$4="M USD"</xm:f>
            <x14:dxf>
              <numFmt numFmtId="189" formatCode="#,##0,,_);\(#,##0,,\);&quot; - &quot;;@_)"/>
            </x14:dxf>
          </x14:cfRule>
          <xm:sqref>A117</xm:sqref>
        </x14:conditionalFormatting>
        <x14:conditionalFormatting xmlns:xm="http://schemas.microsoft.com/office/excel/2006/main">
          <x14:cfRule type="expression" priority="170" stopIfTrue="1" id="{D52DD236-9032-42E5-AD98-B6FD2EE68193}">
            <xm:f>Report_DCF!$B$4="M USD"</xm:f>
            <x14:dxf>
              <numFmt numFmtId="189" formatCode="#,##0,,_);\(#,##0,,\);&quot; - &quot;;@_)"/>
            </x14:dxf>
          </x14:cfRule>
          <xm:sqref>B117</xm:sqref>
        </x14:conditionalFormatting>
        <x14:conditionalFormatting xmlns:xm="http://schemas.microsoft.com/office/excel/2006/main">
          <x14:cfRule type="expression" priority="169" stopIfTrue="1" id="{62AE7627-BAD0-45BB-B5B5-AE29F0B8F64A}">
            <xm:f>Report_DCF!$B$4="M USD"</xm:f>
            <x14:dxf>
              <numFmt numFmtId="189" formatCode="#,##0,,_);\(#,##0,,\);&quot; - &quot;;@_)"/>
            </x14:dxf>
          </x14:cfRule>
          <xm:sqref>C117</xm:sqref>
        </x14:conditionalFormatting>
        <x14:conditionalFormatting xmlns:xm="http://schemas.microsoft.com/office/excel/2006/main">
          <x14:cfRule type="expression" priority="168" stopIfTrue="1" id="{5E22B260-06A8-435D-A9E9-5D739B15434F}">
            <xm:f>Report_DCF!$B$4="M USD"</xm:f>
            <x14:dxf>
              <numFmt numFmtId="189" formatCode="#,##0,,_);\(#,##0,,\);&quot; - &quot;;@_)"/>
            </x14:dxf>
          </x14:cfRule>
          <xm:sqref>D117</xm:sqref>
        </x14:conditionalFormatting>
        <x14:conditionalFormatting xmlns:xm="http://schemas.microsoft.com/office/excel/2006/main">
          <x14:cfRule type="expression" priority="167" stopIfTrue="1" id="{C948B8AC-708A-4E43-ACFB-5E8A8CD2CC91}">
            <xm:f>Report_DCF!$B$4="M USD"</xm:f>
            <x14:dxf>
              <numFmt numFmtId="189" formatCode="#,##0,,_);\(#,##0,,\);&quot; - &quot;;@_)"/>
            </x14:dxf>
          </x14:cfRule>
          <xm:sqref>E117</xm:sqref>
        </x14:conditionalFormatting>
        <x14:conditionalFormatting xmlns:xm="http://schemas.microsoft.com/office/excel/2006/main">
          <x14:cfRule type="expression" priority="166" stopIfTrue="1" id="{CCEFD6F2-32AD-40A1-B49B-F581BC109112}">
            <xm:f>Report_DCF!$B$4="M USD"</xm:f>
            <x14:dxf>
              <numFmt numFmtId="189" formatCode="#,##0,,_);\(#,##0,,\);&quot; - &quot;;@_)"/>
            </x14:dxf>
          </x14:cfRule>
          <xm:sqref>F117</xm:sqref>
        </x14:conditionalFormatting>
        <x14:conditionalFormatting xmlns:xm="http://schemas.microsoft.com/office/excel/2006/main">
          <x14:cfRule type="expression" priority="165" stopIfTrue="1" id="{0C9248BD-A00B-49CC-9BD2-276C0C3D40EC}">
            <xm:f>Report_DCF!$B$4="M USD"</xm:f>
            <x14:dxf>
              <numFmt numFmtId="189" formatCode="#,##0,,_);\(#,##0,,\);&quot; - &quot;;@_)"/>
            </x14:dxf>
          </x14:cfRule>
          <xm:sqref>G117</xm:sqref>
        </x14:conditionalFormatting>
        <x14:conditionalFormatting xmlns:xm="http://schemas.microsoft.com/office/excel/2006/main">
          <x14:cfRule type="expression" priority="164" stopIfTrue="1" id="{58A332DE-C955-4385-872C-B6F8EC4F37B2}">
            <xm:f>Report_DCF!$B$4="M USD"</xm:f>
            <x14:dxf>
              <numFmt numFmtId="189" formatCode="#,##0,,_);\(#,##0,,\);&quot; - &quot;;@_)"/>
            </x14:dxf>
          </x14:cfRule>
          <xm:sqref>H117</xm:sqref>
        </x14:conditionalFormatting>
        <x14:conditionalFormatting xmlns:xm="http://schemas.microsoft.com/office/excel/2006/main">
          <x14:cfRule type="expression" priority="163" stopIfTrue="1" id="{3E943AAD-3DFE-4AD1-ABF8-92B764A19B27}">
            <xm:f>Report_DCF!$B$4="M USD"</xm:f>
            <x14:dxf>
              <numFmt numFmtId="189" formatCode="#,##0,,_);\(#,##0,,\);&quot; - &quot;;@_)"/>
            </x14:dxf>
          </x14:cfRule>
          <xm:sqref>I117</xm:sqref>
        </x14:conditionalFormatting>
        <x14:conditionalFormatting xmlns:xm="http://schemas.microsoft.com/office/excel/2006/main">
          <x14:cfRule type="expression" priority="162" stopIfTrue="1" id="{65D65AA4-C0FD-48FB-8D77-B79A63A2EFE0}">
            <xm:f>Report_DCF!$B$4="M USD"</xm:f>
            <x14:dxf>
              <numFmt numFmtId="189" formatCode="#,##0,,_);\(#,##0,,\);&quot; - &quot;;@_)"/>
            </x14:dxf>
          </x14:cfRule>
          <xm:sqref>J117</xm:sqref>
        </x14:conditionalFormatting>
        <x14:conditionalFormatting xmlns:xm="http://schemas.microsoft.com/office/excel/2006/main">
          <x14:cfRule type="expression" priority="161" stopIfTrue="1" id="{41601F41-BC43-4811-B51D-E4E4E53F8FC9}">
            <xm:f>Report_DCF!$B$4="M USD"</xm:f>
            <x14:dxf>
              <numFmt numFmtId="189" formatCode="#,##0,,_);\(#,##0,,\);&quot; - &quot;;@_)"/>
            </x14:dxf>
          </x14:cfRule>
          <xm:sqref>K117</xm:sqref>
        </x14:conditionalFormatting>
        <x14:conditionalFormatting xmlns:xm="http://schemas.microsoft.com/office/excel/2006/main">
          <x14:cfRule type="expression" priority="160" stopIfTrue="1" id="{C929B0A5-99EB-471B-A5FB-15ECCCB9BC70}">
            <xm:f>Report_DCF!$B$4="M USD"</xm:f>
            <x14:dxf>
              <numFmt numFmtId="189" formatCode="#,##0,,_);\(#,##0,,\);&quot; - &quot;;@_)"/>
            </x14:dxf>
          </x14:cfRule>
          <xm:sqref>L117</xm:sqref>
        </x14:conditionalFormatting>
        <x14:conditionalFormatting xmlns:xm="http://schemas.microsoft.com/office/excel/2006/main">
          <x14:cfRule type="expression" priority="159" stopIfTrue="1" id="{32A25117-762C-4E29-B943-6DAF2A80CAC6}">
            <xm:f>Report_DCF!$B$4="M USD"</xm:f>
            <x14:dxf>
              <numFmt numFmtId="189" formatCode="#,##0,,_);\(#,##0,,\);&quot; - &quot;;@_)"/>
            </x14:dxf>
          </x14:cfRule>
          <xm:sqref>M117</xm:sqref>
        </x14:conditionalFormatting>
        <x14:conditionalFormatting xmlns:xm="http://schemas.microsoft.com/office/excel/2006/main">
          <x14:cfRule type="expression" priority="158" stopIfTrue="1" id="{2980FF0A-5E77-434F-B334-35F720EFC5C0}">
            <xm:f>Report_DCF!$B$4="M USD"</xm:f>
            <x14:dxf>
              <numFmt numFmtId="189" formatCode="#,##0,,_);\(#,##0,,\);&quot; - &quot;;@_)"/>
            </x14:dxf>
          </x14:cfRule>
          <xm:sqref>N117</xm:sqref>
        </x14:conditionalFormatting>
        <x14:conditionalFormatting xmlns:xm="http://schemas.microsoft.com/office/excel/2006/main">
          <x14:cfRule type="expression" priority="157" stopIfTrue="1" id="{48D7185A-C5E3-4B2E-9B45-48DC7E43DC15}">
            <xm:f>Report_DCF!$B$4="M USD"</xm:f>
            <x14:dxf>
              <numFmt numFmtId="189" formatCode="#,##0,,_);\(#,##0,,\);&quot; - &quot;;@_)"/>
            </x14:dxf>
          </x14:cfRule>
          <xm:sqref>O117</xm:sqref>
        </x14:conditionalFormatting>
        <x14:conditionalFormatting xmlns:xm="http://schemas.microsoft.com/office/excel/2006/main">
          <x14:cfRule type="expression" priority="156" stopIfTrue="1" id="{E6BA95E6-0477-448F-811D-B45BA1DD7F16}">
            <xm:f>Report_DCF!$B$4="M USD"</xm:f>
            <x14:dxf>
              <numFmt numFmtId="189" formatCode="#,##0,,_);\(#,##0,,\);&quot; - &quot;;@_)"/>
            </x14:dxf>
          </x14:cfRule>
          <xm:sqref>A118</xm:sqref>
        </x14:conditionalFormatting>
        <x14:conditionalFormatting xmlns:xm="http://schemas.microsoft.com/office/excel/2006/main">
          <x14:cfRule type="expression" priority="155" stopIfTrue="1" id="{63E4CBCE-7820-489C-B9AE-0518C07FB97E}">
            <xm:f>Report_DCF!$B$4="M USD"</xm:f>
            <x14:dxf>
              <numFmt numFmtId="189" formatCode="#,##0,,_);\(#,##0,,\);&quot; - &quot;;@_)"/>
            </x14:dxf>
          </x14:cfRule>
          <xm:sqref>B118</xm:sqref>
        </x14:conditionalFormatting>
        <x14:conditionalFormatting xmlns:xm="http://schemas.microsoft.com/office/excel/2006/main">
          <x14:cfRule type="expression" priority="154" stopIfTrue="1" id="{9B1D3C73-B99D-4CA4-9FBD-8FE1CB1F75E2}">
            <xm:f>Report_DCF!$B$4="M USD"</xm:f>
            <x14:dxf>
              <numFmt numFmtId="189" formatCode="#,##0,,_);\(#,##0,,\);&quot; - &quot;;@_)"/>
            </x14:dxf>
          </x14:cfRule>
          <xm:sqref>C118</xm:sqref>
        </x14:conditionalFormatting>
        <x14:conditionalFormatting xmlns:xm="http://schemas.microsoft.com/office/excel/2006/main">
          <x14:cfRule type="expression" priority="153" stopIfTrue="1" id="{ED52844E-22F8-4160-B590-F8F80E93377A}">
            <xm:f>Report_DCF!$B$4="M USD"</xm:f>
            <x14:dxf>
              <numFmt numFmtId="189" formatCode="#,##0,,_);\(#,##0,,\);&quot; - &quot;;@_)"/>
            </x14:dxf>
          </x14:cfRule>
          <xm:sqref>D118</xm:sqref>
        </x14:conditionalFormatting>
        <x14:conditionalFormatting xmlns:xm="http://schemas.microsoft.com/office/excel/2006/main">
          <x14:cfRule type="expression" priority="152" stopIfTrue="1" id="{0350E89F-D7AD-4141-929F-D93994CE76BF}">
            <xm:f>Report_DCF!$B$4="M USD"</xm:f>
            <x14:dxf>
              <numFmt numFmtId="189" formatCode="#,##0,,_);\(#,##0,,\);&quot; - &quot;;@_)"/>
            </x14:dxf>
          </x14:cfRule>
          <xm:sqref>E118</xm:sqref>
        </x14:conditionalFormatting>
        <x14:conditionalFormatting xmlns:xm="http://schemas.microsoft.com/office/excel/2006/main">
          <x14:cfRule type="expression" priority="151" stopIfTrue="1" id="{6151DC81-1AF6-449E-9ED2-67372B531732}">
            <xm:f>Report_DCF!$B$4="M USD"</xm:f>
            <x14:dxf>
              <numFmt numFmtId="189" formatCode="#,##0,,_);\(#,##0,,\);&quot; - &quot;;@_)"/>
            </x14:dxf>
          </x14:cfRule>
          <xm:sqref>F118</xm:sqref>
        </x14:conditionalFormatting>
        <x14:conditionalFormatting xmlns:xm="http://schemas.microsoft.com/office/excel/2006/main">
          <x14:cfRule type="expression" priority="150" stopIfTrue="1" id="{7213DA72-70B0-4700-82E9-D1EE7B8D84DD}">
            <xm:f>Report_DCF!$B$4="M USD"</xm:f>
            <x14:dxf>
              <numFmt numFmtId="189" formatCode="#,##0,,_);\(#,##0,,\);&quot; - &quot;;@_)"/>
            </x14:dxf>
          </x14:cfRule>
          <xm:sqref>G118</xm:sqref>
        </x14:conditionalFormatting>
        <x14:conditionalFormatting xmlns:xm="http://schemas.microsoft.com/office/excel/2006/main">
          <x14:cfRule type="expression" priority="149" stopIfTrue="1" id="{F91C12CE-A9A3-48FB-AF31-24265B05F77A}">
            <xm:f>Report_DCF!$B$4="M USD"</xm:f>
            <x14:dxf>
              <numFmt numFmtId="189" formatCode="#,##0,,_);\(#,##0,,\);&quot; - &quot;;@_)"/>
            </x14:dxf>
          </x14:cfRule>
          <xm:sqref>H118</xm:sqref>
        </x14:conditionalFormatting>
        <x14:conditionalFormatting xmlns:xm="http://schemas.microsoft.com/office/excel/2006/main">
          <x14:cfRule type="expression" priority="148" stopIfTrue="1" id="{ED33DD3C-7F5E-47D6-AFE3-B6D72725C7A0}">
            <xm:f>Report_DCF!$B$4="M USD"</xm:f>
            <x14:dxf>
              <numFmt numFmtId="189" formatCode="#,##0,,_);\(#,##0,,\);&quot; - &quot;;@_)"/>
            </x14:dxf>
          </x14:cfRule>
          <xm:sqref>I118</xm:sqref>
        </x14:conditionalFormatting>
        <x14:conditionalFormatting xmlns:xm="http://schemas.microsoft.com/office/excel/2006/main">
          <x14:cfRule type="expression" priority="147" stopIfTrue="1" id="{6AD99218-4BAC-435A-90EB-F35400E43CE2}">
            <xm:f>Report_DCF!$B$4="M USD"</xm:f>
            <x14:dxf>
              <numFmt numFmtId="189" formatCode="#,##0,,_);\(#,##0,,\);&quot; - &quot;;@_)"/>
            </x14:dxf>
          </x14:cfRule>
          <xm:sqref>J118</xm:sqref>
        </x14:conditionalFormatting>
        <x14:conditionalFormatting xmlns:xm="http://schemas.microsoft.com/office/excel/2006/main">
          <x14:cfRule type="expression" priority="146" stopIfTrue="1" id="{A6E015C6-D9CD-4827-8217-3F9514583561}">
            <xm:f>Report_DCF!$B$4="M USD"</xm:f>
            <x14:dxf>
              <numFmt numFmtId="189" formatCode="#,##0,,_);\(#,##0,,\);&quot; - &quot;;@_)"/>
            </x14:dxf>
          </x14:cfRule>
          <xm:sqref>K118</xm:sqref>
        </x14:conditionalFormatting>
        <x14:conditionalFormatting xmlns:xm="http://schemas.microsoft.com/office/excel/2006/main">
          <x14:cfRule type="expression" priority="145" stopIfTrue="1" id="{33922F96-6865-489C-8A29-41F963949A2D}">
            <xm:f>Report_DCF!$B$4="M USD"</xm:f>
            <x14:dxf>
              <numFmt numFmtId="189" formatCode="#,##0,,_);\(#,##0,,\);&quot; - &quot;;@_)"/>
            </x14:dxf>
          </x14:cfRule>
          <xm:sqref>L118</xm:sqref>
        </x14:conditionalFormatting>
        <x14:conditionalFormatting xmlns:xm="http://schemas.microsoft.com/office/excel/2006/main">
          <x14:cfRule type="expression" priority="144" stopIfTrue="1" id="{6CB48AC4-BA06-43D4-9DAE-D7469943B8F7}">
            <xm:f>Report_DCF!$B$4="M USD"</xm:f>
            <x14:dxf>
              <numFmt numFmtId="189" formatCode="#,##0,,_);\(#,##0,,\);&quot; - &quot;;@_)"/>
            </x14:dxf>
          </x14:cfRule>
          <xm:sqref>M118</xm:sqref>
        </x14:conditionalFormatting>
        <x14:conditionalFormatting xmlns:xm="http://schemas.microsoft.com/office/excel/2006/main">
          <x14:cfRule type="expression" priority="143" stopIfTrue="1" id="{0DF5D812-EB65-425B-A5CD-6F86D2DE4ED4}">
            <xm:f>Report_DCF!$B$4="M USD"</xm:f>
            <x14:dxf>
              <numFmt numFmtId="189" formatCode="#,##0,,_);\(#,##0,,\);&quot; - &quot;;@_)"/>
            </x14:dxf>
          </x14:cfRule>
          <xm:sqref>A119</xm:sqref>
        </x14:conditionalFormatting>
        <x14:conditionalFormatting xmlns:xm="http://schemas.microsoft.com/office/excel/2006/main">
          <x14:cfRule type="expression" priority="142" stopIfTrue="1" id="{4B698C2C-086C-4180-B369-F2AE581A334A}">
            <xm:f>Report_DCF!$B$4="M USD"</xm:f>
            <x14:dxf>
              <numFmt numFmtId="189" formatCode="#,##0,,_);\(#,##0,,\);&quot; - &quot;;@_)"/>
            </x14:dxf>
          </x14:cfRule>
          <xm:sqref>B119</xm:sqref>
        </x14:conditionalFormatting>
        <x14:conditionalFormatting xmlns:xm="http://schemas.microsoft.com/office/excel/2006/main">
          <x14:cfRule type="expression" priority="141" stopIfTrue="1" id="{8B24E6C1-A2F0-4FD5-ABDF-4881BC887AB5}">
            <xm:f>Report_DCF!$B$4="M USD"</xm:f>
            <x14:dxf>
              <numFmt numFmtId="189" formatCode="#,##0,,_);\(#,##0,,\);&quot; - &quot;;@_)"/>
            </x14:dxf>
          </x14:cfRule>
          <xm:sqref>C119</xm:sqref>
        </x14:conditionalFormatting>
        <x14:conditionalFormatting xmlns:xm="http://schemas.microsoft.com/office/excel/2006/main">
          <x14:cfRule type="expression" priority="140" stopIfTrue="1" id="{0C8BDB11-8351-4B15-83C0-E13AFF844ECF}">
            <xm:f>Report_DCF!$B$4="M USD"</xm:f>
            <x14:dxf>
              <numFmt numFmtId="189" formatCode="#,##0,,_);\(#,##0,,\);&quot; - &quot;;@_)"/>
            </x14:dxf>
          </x14:cfRule>
          <xm:sqref>D119</xm:sqref>
        </x14:conditionalFormatting>
        <x14:conditionalFormatting xmlns:xm="http://schemas.microsoft.com/office/excel/2006/main">
          <x14:cfRule type="expression" priority="139" stopIfTrue="1" id="{7152FCD9-6107-4AE9-A795-C17DDA3D0EB9}">
            <xm:f>Report_DCF!$B$4="M USD"</xm:f>
            <x14:dxf>
              <numFmt numFmtId="189" formatCode="#,##0,,_);\(#,##0,,\);&quot; - &quot;;@_)"/>
            </x14:dxf>
          </x14:cfRule>
          <xm:sqref>E119</xm:sqref>
        </x14:conditionalFormatting>
        <x14:conditionalFormatting xmlns:xm="http://schemas.microsoft.com/office/excel/2006/main">
          <x14:cfRule type="expression" priority="138" stopIfTrue="1" id="{4489CE8A-30E4-4848-A85B-7704849C9150}">
            <xm:f>Report_DCF!$B$4="M USD"</xm:f>
            <x14:dxf>
              <numFmt numFmtId="189" formatCode="#,##0,,_);\(#,##0,,\);&quot; - &quot;;@_)"/>
            </x14:dxf>
          </x14:cfRule>
          <xm:sqref>F119</xm:sqref>
        </x14:conditionalFormatting>
        <x14:conditionalFormatting xmlns:xm="http://schemas.microsoft.com/office/excel/2006/main">
          <x14:cfRule type="expression" priority="137" stopIfTrue="1" id="{094C2871-884B-43CD-AAF7-7B5D4ECC7CC6}">
            <xm:f>Report_DCF!$B$4="M USD"</xm:f>
            <x14:dxf>
              <numFmt numFmtId="189" formatCode="#,##0,,_);\(#,##0,,\);&quot; - &quot;;@_)"/>
            </x14:dxf>
          </x14:cfRule>
          <xm:sqref>G119</xm:sqref>
        </x14:conditionalFormatting>
        <x14:conditionalFormatting xmlns:xm="http://schemas.microsoft.com/office/excel/2006/main">
          <x14:cfRule type="expression" priority="136" stopIfTrue="1" id="{E27E4165-B8AB-4FA6-B697-AD756A08A567}">
            <xm:f>Report_DCF!$B$4="M USD"</xm:f>
            <x14:dxf>
              <numFmt numFmtId="189" formatCode="#,##0,,_);\(#,##0,,\);&quot; - &quot;;@_)"/>
            </x14:dxf>
          </x14:cfRule>
          <xm:sqref>H119</xm:sqref>
        </x14:conditionalFormatting>
        <x14:conditionalFormatting xmlns:xm="http://schemas.microsoft.com/office/excel/2006/main">
          <x14:cfRule type="expression" priority="135" stopIfTrue="1" id="{096061EE-92FC-4042-8D30-DA00DF6F39E2}">
            <xm:f>Report_DCF!$B$4="M USD"</xm:f>
            <x14:dxf>
              <numFmt numFmtId="189" formatCode="#,##0,,_);\(#,##0,,\);&quot; - &quot;;@_)"/>
            </x14:dxf>
          </x14:cfRule>
          <xm:sqref>I119</xm:sqref>
        </x14:conditionalFormatting>
        <x14:conditionalFormatting xmlns:xm="http://schemas.microsoft.com/office/excel/2006/main">
          <x14:cfRule type="expression" priority="134" stopIfTrue="1" id="{BB584603-7349-4CFD-9943-FB1A8BF85657}">
            <xm:f>Report_DCF!$B$4="M USD"</xm:f>
            <x14:dxf>
              <numFmt numFmtId="189" formatCode="#,##0,,_);\(#,##0,,\);&quot; - &quot;;@_)"/>
            </x14:dxf>
          </x14:cfRule>
          <xm:sqref>J119</xm:sqref>
        </x14:conditionalFormatting>
        <x14:conditionalFormatting xmlns:xm="http://schemas.microsoft.com/office/excel/2006/main">
          <x14:cfRule type="expression" priority="133" stopIfTrue="1" id="{0523B53D-58DB-416A-9A34-17552F5937BD}">
            <xm:f>Report_DCF!$B$4="M USD"</xm:f>
            <x14:dxf>
              <numFmt numFmtId="189" formatCode="#,##0,,_);\(#,##0,,\);&quot; - &quot;;@_)"/>
            </x14:dxf>
          </x14:cfRule>
          <xm:sqref>K119</xm:sqref>
        </x14:conditionalFormatting>
        <x14:conditionalFormatting xmlns:xm="http://schemas.microsoft.com/office/excel/2006/main">
          <x14:cfRule type="expression" priority="132" stopIfTrue="1" id="{729E0C6D-018F-4348-AE00-46B40E91DAF6}">
            <xm:f>Report_DCF!$B$4="M USD"</xm:f>
            <x14:dxf>
              <numFmt numFmtId="189" formatCode="#,##0,,_);\(#,##0,,\);&quot; - &quot;;@_)"/>
            </x14:dxf>
          </x14:cfRule>
          <xm:sqref>L119</xm:sqref>
        </x14:conditionalFormatting>
        <x14:conditionalFormatting xmlns:xm="http://schemas.microsoft.com/office/excel/2006/main">
          <x14:cfRule type="expression" priority="131" stopIfTrue="1" id="{CFB50289-8A4E-4C9E-B57F-D0B7287C090A}">
            <xm:f>Report_DCF!$B$4="M USD"</xm:f>
            <x14:dxf>
              <numFmt numFmtId="189" formatCode="#,##0,,_);\(#,##0,,\);&quot; - &quot;;@_)"/>
            </x14:dxf>
          </x14:cfRule>
          <xm:sqref>M119</xm:sqref>
        </x14:conditionalFormatting>
        <x14:conditionalFormatting xmlns:xm="http://schemas.microsoft.com/office/excel/2006/main">
          <x14:cfRule type="expression" priority="130" stopIfTrue="1" id="{C915CEB4-0A69-4B17-9387-2710E14278D0}">
            <xm:f>Report_DCF!$B$4="M USD"</xm:f>
            <x14:dxf>
              <numFmt numFmtId="189" formatCode="#,##0,,_);\(#,##0,,\);&quot; - &quot;;@_)"/>
            </x14:dxf>
          </x14:cfRule>
          <xm:sqref>A121</xm:sqref>
        </x14:conditionalFormatting>
        <x14:conditionalFormatting xmlns:xm="http://schemas.microsoft.com/office/excel/2006/main">
          <x14:cfRule type="expression" priority="129" stopIfTrue="1" id="{68B461D6-60D9-4766-B58C-735E4857059F}">
            <xm:f>Report_DCF!$B$4="M USD"</xm:f>
            <x14:dxf>
              <numFmt numFmtId="189" formatCode="#,##0,,_);\(#,##0,,\);&quot; - &quot;;@_)"/>
            </x14:dxf>
          </x14:cfRule>
          <xm:sqref>B121</xm:sqref>
        </x14:conditionalFormatting>
        <x14:conditionalFormatting xmlns:xm="http://schemas.microsoft.com/office/excel/2006/main">
          <x14:cfRule type="expression" priority="128" stopIfTrue="1" id="{9C17C4DA-6865-4015-AFEB-3527B0785E34}">
            <xm:f>Report_DCF!$B$4="M USD"</xm:f>
            <x14:dxf>
              <numFmt numFmtId="189" formatCode="#,##0,,_);\(#,##0,,\);&quot; - &quot;;@_)"/>
            </x14:dxf>
          </x14:cfRule>
          <xm:sqref>C121</xm:sqref>
        </x14:conditionalFormatting>
        <x14:conditionalFormatting xmlns:xm="http://schemas.microsoft.com/office/excel/2006/main">
          <x14:cfRule type="expression" priority="127" stopIfTrue="1" id="{9910A0E0-7C29-4E85-A9EB-71CC1DB3F586}">
            <xm:f>Report_DCF!$B$4="M USD"</xm:f>
            <x14:dxf>
              <numFmt numFmtId="189" formatCode="#,##0,,_);\(#,##0,,\);&quot; - &quot;;@_)"/>
            </x14:dxf>
          </x14:cfRule>
          <xm:sqref>D121</xm:sqref>
        </x14:conditionalFormatting>
        <x14:conditionalFormatting xmlns:xm="http://schemas.microsoft.com/office/excel/2006/main">
          <x14:cfRule type="expression" priority="126" stopIfTrue="1" id="{1221491C-08D8-4F1D-98E3-60E8E1357CD8}">
            <xm:f>Report_DCF!$B$4="M USD"</xm:f>
            <x14:dxf>
              <numFmt numFmtId="189" formatCode="#,##0,,_);\(#,##0,,\);&quot; - &quot;;@_)"/>
            </x14:dxf>
          </x14:cfRule>
          <xm:sqref>E121</xm:sqref>
        </x14:conditionalFormatting>
        <x14:conditionalFormatting xmlns:xm="http://schemas.microsoft.com/office/excel/2006/main">
          <x14:cfRule type="expression" priority="125" stopIfTrue="1" id="{56CC784E-4E2D-4C9B-8948-F11D45EAEC5E}">
            <xm:f>Report_DCF!$B$4="M USD"</xm:f>
            <x14:dxf>
              <numFmt numFmtId="189" formatCode="#,##0,,_);\(#,##0,,\);&quot; - &quot;;@_)"/>
            </x14:dxf>
          </x14:cfRule>
          <xm:sqref>F121</xm:sqref>
        </x14:conditionalFormatting>
        <x14:conditionalFormatting xmlns:xm="http://schemas.microsoft.com/office/excel/2006/main">
          <x14:cfRule type="expression" priority="124" stopIfTrue="1" id="{455E00E1-CDFE-420D-A40A-923F2D82ACF9}">
            <xm:f>Report_DCF!$B$4="M USD"</xm:f>
            <x14:dxf>
              <numFmt numFmtId="189" formatCode="#,##0,,_);\(#,##0,,\);&quot; - &quot;;@_)"/>
            </x14:dxf>
          </x14:cfRule>
          <xm:sqref>G121</xm:sqref>
        </x14:conditionalFormatting>
        <x14:conditionalFormatting xmlns:xm="http://schemas.microsoft.com/office/excel/2006/main">
          <x14:cfRule type="expression" priority="123" stopIfTrue="1" id="{8F999337-D260-473C-8801-9247FFCDFD6C}">
            <xm:f>Report_DCF!$B$4="M USD"</xm:f>
            <x14:dxf>
              <numFmt numFmtId="189" formatCode="#,##0,,_);\(#,##0,,\);&quot; - &quot;;@_)"/>
            </x14:dxf>
          </x14:cfRule>
          <xm:sqref>H121</xm:sqref>
        </x14:conditionalFormatting>
        <x14:conditionalFormatting xmlns:xm="http://schemas.microsoft.com/office/excel/2006/main">
          <x14:cfRule type="expression" priority="122" stopIfTrue="1" id="{CF40E82F-74D4-40FA-B777-AC29D1681E9D}">
            <xm:f>Report_DCF!$B$4="M USD"</xm:f>
            <x14:dxf>
              <numFmt numFmtId="189" formatCode="#,##0,,_);\(#,##0,,\);&quot; - &quot;;@_)"/>
            </x14:dxf>
          </x14:cfRule>
          <xm:sqref>I121</xm:sqref>
        </x14:conditionalFormatting>
        <x14:conditionalFormatting xmlns:xm="http://schemas.microsoft.com/office/excel/2006/main">
          <x14:cfRule type="expression" priority="121" stopIfTrue="1" id="{D5141F41-09A8-464B-92DB-3DCD5E34BEBC}">
            <xm:f>Report_DCF!$B$4="M USD"</xm:f>
            <x14:dxf>
              <numFmt numFmtId="189" formatCode="#,##0,,_);\(#,##0,,\);&quot; - &quot;;@_)"/>
            </x14:dxf>
          </x14:cfRule>
          <xm:sqref>J121</xm:sqref>
        </x14:conditionalFormatting>
        <x14:conditionalFormatting xmlns:xm="http://schemas.microsoft.com/office/excel/2006/main">
          <x14:cfRule type="expression" priority="120" stopIfTrue="1" id="{388ABB09-0760-42BE-80AC-3DEB03130609}">
            <xm:f>Report_DCF!$B$4="M USD"</xm:f>
            <x14:dxf>
              <numFmt numFmtId="189" formatCode="#,##0,,_);\(#,##0,,\);&quot; - &quot;;@_)"/>
            </x14:dxf>
          </x14:cfRule>
          <xm:sqref>K121</xm:sqref>
        </x14:conditionalFormatting>
        <x14:conditionalFormatting xmlns:xm="http://schemas.microsoft.com/office/excel/2006/main">
          <x14:cfRule type="expression" priority="119" stopIfTrue="1" id="{86225373-F3BA-44A8-BB52-C111E23FFB17}">
            <xm:f>Report_DCF!$B$4="M USD"</xm:f>
            <x14:dxf>
              <numFmt numFmtId="189" formatCode="#,##0,,_);\(#,##0,,\);&quot; - &quot;;@_)"/>
            </x14:dxf>
          </x14:cfRule>
          <xm:sqref>L121</xm:sqref>
        </x14:conditionalFormatting>
        <x14:conditionalFormatting xmlns:xm="http://schemas.microsoft.com/office/excel/2006/main">
          <x14:cfRule type="expression" priority="118" stopIfTrue="1" id="{C50E0739-DD1D-4252-BE20-004BC8A850B3}">
            <xm:f>Report_DCF!$B$4="M USD"</xm:f>
            <x14:dxf>
              <numFmt numFmtId="189" formatCode="#,##0,,_);\(#,##0,,\);&quot; - &quot;;@_)"/>
            </x14:dxf>
          </x14:cfRule>
          <xm:sqref>M121</xm:sqref>
        </x14:conditionalFormatting>
        <x14:conditionalFormatting xmlns:xm="http://schemas.microsoft.com/office/excel/2006/main">
          <x14:cfRule type="expression" priority="117" stopIfTrue="1" id="{FD8FCD33-4743-4728-8CFC-21FBEF9FE030}">
            <xm:f>Report_DCF!$B$4="M USD"</xm:f>
            <x14:dxf>
              <numFmt numFmtId="189" formatCode="#,##0,,_);\(#,##0,,\);&quot; - &quot;;@_)"/>
            </x14:dxf>
          </x14:cfRule>
          <xm:sqref>A122</xm:sqref>
        </x14:conditionalFormatting>
        <x14:conditionalFormatting xmlns:xm="http://schemas.microsoft.com/office/excel/2006/main">
          <x14:cfRule type="expression" priority="116" stopIfTrue="1" id="{7ADA232A-A91F-45F4-BCA5-5545953AF971}">
            <xm:f>Report_DCF!$B$4="M USD"</xm:f>
            <x14:dxf>
              <numFmt numFmtId="189" formatCode="#,##0,,_);\(#,##0,,\);&quot; - &quot;;@_)"/>
            </x14:dxf>
          </x14:cfRule>
          <xm:sqref>B122</xm:sqref>
        </x14:conditionalFormatting>
        <x14:conditionalFormatting xmlns:xm="http://schemas.microsoft.com/office/excel/2006/main">
          <x14:cfRule type="expression" priority="115" stopIfTrue="1" id="{EA93ED5E-E5A2-452A-AFA6-5E8AF75B250B}">
            <xm:f>Report_DCF!$B$4="M USD"</xm:f>
            <x14:dxf>
              <numFmt numFmtId="189" formatCode="#,##0,,_);\(#,##0,,\);&quot; - &quot;;@_)"/>
            </x14:dxf>
          </x14:cfRule>
          <xm:sqref>C122</xm:sqref>
        </x14:conditionalFormatting>
        <x14:conditionalFormatting xmlns:xm="http://schemas.microsoft.com/office/excel/2006/main">
          <x14:cfRule type="expression" priority="114" stopIfTrue="1" id="{AE409E32-558C-4137-8A38-049BF9756592}">
            <xm:f>Report_DCF!$B$4="M USD"</xm:f>
            <x14:dxf>
              <numFmt numFmtId="189" formatCode="#,##0,,_);\(#,##0,,\);&quot; - &quot;;@_)"/>
            </x14:dxf>
          </x14:cfRule>
          <xm:sqref>D122</xm:sqref>
        </x14:conditionalFormatting>
        <x14:conditionalFormatting xmlns:xm="http://schemas.microsoft.com/office/excel/2006/main">
          <x14:cfRule type="expression" priority="113" stopIfTrue="1" id="{7EA37FB5-C1EC-41D7-AAD5-39E0A48D626D}">
            <xm:f>Report_DCF!$B$4="M USD"</xm:f>
            <x14:dxf>
              <numFmt numFmtId="189" formatCode="#,##0,,_);\(#,##0,,\);&quot; - &quot;;@_)"/>
            </x14:dxf>
          </x14:cfRule>
          <xm:sqref>E122</xm:sqref>
        </x14:conditionalFormatting>
        <x14:conditionalFormatting xmlns:xm="http://schemas.microsoft.com/office/excel/2006/main">
          <x14:cfRule type="expression" priority="112" stopIfTrue="1" id="{C8942CC9-B55D-4FB3-BD76-D8885B639B06}">
            <xm:f>Report_DCF!$B$4="M USD"</xm:f>
            <x14:dxf>
              <numFmt numFmtId="189" formatCode="#,##0,,_);\(#,##0,,\);&quot; - &quot;;@_)"/>
            </x14:dxf>
          </x14:cfRule>
          <xm:sqref>F122</xm:sqref>
        </x14:conditionalFormatting>
        <x14:conditionalFormatting xmlns:xm="http://schemas.microsoft.com/office/excel/2006/main">
          <x14:cfRule type="expression" priority="111" stopIfTrue="1" id="{EB714294-B6F9-4D3A-80FA-78FC8F5C4842}">
            <xm:f>Report_DCF!$B$4="M USD"</xm:f>
            <x14:dxf>
              <numFmt numFmtId="189" formatCode="#,##0,,_);\(#,##0,,\);&quot; - &quot;;@_)"/>
            </x14:dxf>
          </x14:cfRule>
          <xm:sqref>G122</xm:sqref>
        </x14:conditionalFormatting>
        <x14:conditionalFormatting xmlns:xm="http://schemas.microsoft.com/office/excel/2006/main">
          <x14:cfRule type="expression" priority="110" stopIfTrue="1" id="{E53FA764-33B9-4D14-97DA-BBC52D0E1122}">
            <xm:f>Report_DCF!$B$4="M USD"</xm:f>
            <x14:dxf>
              <numFmt numFmtId="189" formatCode="#,##0,,_);\(#,##0,,\);&quot; - &quot;;@_)"/>
            </x14:dxf>
          </x14:cfRule>
          <xm:sqref>H122</xm:sqref>
        </x14:conditionalFormatting>
        <x14:conditionalFormatting xmlns:xm="http://schemas.microsoft.com/office/excel/2006/main">
          <x14:cfRule type="expression" priority="109" stopIfTrue="1" id="{B9592E3A-4B82-4459-8562-9CE6559D16EF}">
            <xm:f>Report_DCF!$B$4="M USD"</xm:f>
            <x14:dxf>
              <numFmt numFmtId="189" formatCode="#,##0,,_);\(#,##0,,\);&quot; - &quot;;@_)"/>
            </x14:dxf>
          </x14:cfRule>
          <xm:sqref>I122</xm:sqref>
        </x14:conditionalFormatting>
        <x14:conditionalFormatting xmlns:xm="http://schemas.microsoft.com/office/excel/2006/main">
          <x14:cfRule type="expression" priority="108" stopIfTrue="1" id="{20C1F59B-637E-48C9-A282-6B5551EED91D}">
            <xm:f>Report_DCF!$B$4="M USD"</xm:f>
            <x14:dxf>
              <numFmt numFmtId="189" formatCode="#,##0,,_);\(#,##0,,\);&quot; - &quot;;@_)"/>
            </x14:dxf>
          </x14:cfRule>
          <xm:sqref>J122</xm:sqref>
        </x14:conditionalFormatting>
        <x14:conditionalFormatting xmlns:xm="http://schemas.microsoft.com/office/excel/2006/main">
          <x14:cfRule type="expression" priority="107" stopIfTrue="1" id="{B4CB7990-7877-45A2-99D7-EF7AA189B2DF}">
            <xm:f>Report_DCF!$B$4="M USD"</xm:f>
            <x14:dxf>
              <numFmt numFmtId="189" formatCode="#,##0,,_);\(#,##0,,\);&quot; - &quot;;@_)"/>
            </x14:dxf>
          </x14:cfRule>
          <xm:sqref>K122</xm:sqref>
        </x14:conditionalFormatting>
        <x14:conditionalFormatting xmlns:xm="http://schemas.microsoft.com/office/excel/2006/main">
          <x14:cfRule type="expression" priority="106" stopIfTrue="1" id="{FEE2F85F-9671-4E59-AC70-B2AC10571026}">
            <xm:f>Report_DCF!$B$4="M USD"</xm:f>
            <x14:dxf>
              <numFmt numFmtId="189" formatCode="#,##0,,_);\(#,##0,,\);&quot; - &quot;;@_)"/>
            </x14:dxf>
          </x14:cfRule>
          <xm:sqref>L122</xm:sqref>
        </x14:conditionalFormatting>
        <x14:conditionalFormatting xmlns:xm="http://schemas.microsoft.com/office/excel/2006/main">
          <x14:cfRule type="expression" priority="105" stopIfTrue="1" id="{5A137E51-0B26-419E-B7D3-259B14BB37B2}">
            <xm:f>Report_DCF!$B$4="M USD"</xm:f>
            <x14:dxf>
              <numFmt numFmtId="189" formatCode="#,##0,,_);\(#,##0,,\);&quot; - &quot;;@_)"/>
            </x14:dxf>
          </x14:cfRule>
          <xm:sqref>M122</xm:sqref>
        </x14:conditionalFormatting>
        <x14:conditionalFormatting xmlns:xm="http://schemas.microsoft.com/office/excel/2006/main">
          <x14:cfRule type="expression" priority="104" stopIfTrue="1" id="{E52C3BB2-07EC-4BCD-B888-2E79CDA3684D}">
            <xm:f>Report_DCF!$B$4="M USD"</xm:f>
            <x14:dxf>
              <numFmt numFmtId="189" formatCode="#,##0,,_);\(#,##0,,\);&quot; - &quot;;@_)"/>
            </x14:dxf>
          </x14:cfRule>
          <xm:sqref>A123</xm:sqref>
        </x14:conditionalFormatting>
        <x14:conditionalFormatting xmlns:xm="http://schemas.microsoft.com/office/excel/2006/main">
          <x14:cfRule type="expression" priority="103" stopIfTrue="1" id="{55DD818E-2CFA-405A-971C-56A46EA44A50}">
            <xm:f>Report_DCF!$B$4="M USD"</xm:f>
            <x14:dxf>
              <numFmt numFmtId="189" formatCode="#,##0,,_);\(#,##0,,\);&quot; - &quot;;@_)"/>
            </x14:dxf>
          </x14:cfRule>
          <xm:sqref>B123</xm:sqref>
        </x14:conditionalFormatting>
        <x14:conditionalFormatting xmlns:xm="http://schemas.microsoft.com/office/excel/2006/main">
          <x14:cfRule type="expression" priority="102" stopIfTrue="1" id="{6866F1C6-1FC4-4F4E-BEDF-65A5E810142E}">
            <xm:f>Report_DCF!$B$4="M USD"</xm:f>
            <x14:dxf>
              <numFmt numFmtId="189" formatCode="#,##0,,_);\(#,##0,,\);&quot; - &quot;;@_)"/>
            </x14:dxf>
          </x14:cfRule>
          <xm:sqref>C123</xm:sqref>
        </x14:conditionalFormatting>
        <x14:conditionalFormatting xmlns:xm="http://schemas.microsoft.com/office/excel/2006/main">
          <x14:cfRule type="expression" priority="101" stopIfTrue="1" id="{486F552D-1C1B-4749-9036-5D8CF9320789}">
            <xm:f>Report_DCF!$B$4="M USD"</xm:f>
            <x14:dxf>
              <numFmt numFmtId="189" formatCode="#,##0,,_);\(#,##0,,\);&quot; - &quot;;@_)"/>
            </x14:dxf>
          </x14:cfRule>
          <xm:sqref>D123</xm:sqref>
        </x14:conditionalFormatting>
        <x14:conditionalFormatting xmlns:xm="http://schemas.microsoft.com/office/excel/2006/main">
          <x14:cfRule type="expression" priority="100" stopIfTrue="1" id="{60D9DF38-2AED-491B-97C0-0B77F0EFC568}">
            <xm:f>Report_DCF!$B$4="M USD"</xm:f>
            <x14:dxf>
              <numFmt numFmtId="189" formatCode="#,##0,,_);\(#,##0,,\);&quot; - &quot;;@_)"/>
            </x14:dxf>
          </x14:cfRule>
          <xm:sqref>E123</xm:sqref>
        </x14:conditionalFormatting>
        <x14:conditionalFormatting xmlns:xm="http://schemas.microsoft.com/office/excel/2006/main">
          <x14:cfRule type="expression" priority="99" stopIfTrue="1" id="{15F28466-61E9-4AE6-A389-356FC5741CE8}">
            <xm:f>Report_DCF!$B$4="M USD"</xm:f>
            <x14:dxf>
              <numFmt numFmtId="189" formatCode="#,##0,,_);\(#,##0,,\);&quot; - &quot;;@_)"/>
            </x14:dxf>
          </x14:cfRule>
          <xm:sqref>F123</xm:sqref>
        </x14:conditionalFormatting>
        <x14:conditionalFormatting xmlns:xm="http://schemas.microsoft.com/office/excel/2006/main">
          <x14:cfRule type="expression" priority="98" stopIfTrue="1" id="{9D6510C1-74E7-4006-B3D3-6ED8B14B8D7D}">
            <xm:f>Report_DCF!$B$4="M USD"</xm:f>
            <x14:dxf>
              <numFmt numFmtId="189" formatCode="#,##0,,_);\(#,##0,,\);&quot; - &quot;;@_)"/>
            </x14:dxf>
          </x14:cfRule>
          <xm:sqref>G123</xm:sqref>
        </x14:conditionalFormatting>
        <x14:conditionalFormatting xmlns:xm="http://schemas.microsoft.com/office/excel/2006/main">
          <x14:cfRule type="expression" priority="97" stopIfTrue="1" id="{1519046D-1E7C-4330-A980-4366C761A521}">
            <xm:f>Report_DCF!$B$4="M USD"</xm:f>
            <x14:dxf>
              <numFmt numFmtId="189" formatCode="#,##0,,_);\(#,##0,,\);&quot; - &quot;;@_)"/>
            </x14:dxf>
          </x14:cfRule>
          <xm:sqref>H123</xm:sqref>
        </x14:conditionalFormatting>
        <x14:conditionalFormatting xmlns:xm="http://schemas.microsoft.com/office/excel/2006/main">
          <x14:cfRule type="expression" priority="96" stopIfTrue="1" id="{5A26A5DF-28C0-4B88-ABD6-67849A585E80}">
            <xm:f>Report_DCF!$B$4="M USD"</xm:f>
            <x14:dxf>
              <numFmt numFmtId="189" formatCode="#,##0,,_);\(#,##0,,\);&quot; - &quot;;@_)"/>
            </x14:dxf>
          </x14:cfRule>
          <xm:sqref>I123</xm:sqref>
        </x14:conditionalFormatting>
        <x14:conditionalFormatting xmlns:xm="http://schemas.microsoft.com/office/excel/2006/main">
          <x14:cfRule type="expression" priority="95" stopIfTrue="1" id="{53AA62B9-740D-4A19-8BF3-2EC6C3AE7F1C}">
            <xm:f>Report_DCF!$B$4="M USD"</xm:f>
            <x14:dxf>
              <numFmt numFmtId="189" formatCode="#,##0,,_);\(#,##0,,\);&quot; - &quot;;@_)"/>
            </x14:dxf>
          </x14:cfRule>
          <xm:sqref>J123</xm:sqref>
        </x14:conditionalFormatting>
        <x14:conditionalFormatting xmlns:xm="http://schemas.microsoft.com/office/excel/2006/main">
          <x14:cfRule type="expression" priority="94" stopIfTrue="1" id="{1953CC70-931B-408A-98C1-FAB1BE705657}">
            <xm:f>Report_DCF!$B$4="M USD"</xm:f>
            <x14:dxf>
              <numFmt numFmtId="189" formatCode="#,##0,,_);\(#,##0,,\);&quot; - &quot;;@_)"/>
            </x14:dxf>
          </x14:cfRule>
          <xm:sqref>K123</xm:sqref>
        </x14:conditionalFormatting>
        <x14:conditionalFormatting xmlns:xm="http://schemas.microsoft.com/office/excel/2006/main">
          <x14:cfRule type="expression" priority="93" stopIfTrue="1" id="{60706E12-62B8-4E4D-A6B3-E88A68DA799E}">
            <xm:f>Report_DCF!$B$4="M USD"</xm:f>
            <x14:dxf>
              <numFmt numFmtId="189" formatCode="#,##0,,_);\(#,##0,,\);&quot; - &quot;;@_)"/>
            </x14:dxf>
          </x14:cfRule>
          <xm:sqref>L123</xm:sqref>
        </x14:conditionalFormatting>
        <x14:conditionalFormatting xmlns:xm="http://schemas.microsoft.com/office/excel/2006/main">
          <x14:cfRule type="expression" priority="92" stopIfTrue="1" id="{C5ACA48A-2B93-48D6-9CF1-2065BC4B8EDC}">
            <xm:f>Report_DCF!$B$4="M USD"</xm:f>
            <x14:dxf>
              <numFmt numFmtId="189" formatCode="#,##0,,_);\(#,##0,,\);&quot; - &quot;;@_)"/>
            </x14:dxf>
          </x14:cfRule>
          <xm:sqref>M123</xm:sqref>
        </x14:conditionalFormatting>
        <x14:conditionalFormatting xmlns:xm="http://schemas.microsoft.com/office/excel/2006/main">
          <x14:cfRule type="expression" priority="91" stopIfTrue="1" id="{A77FAB25-C7D7-46B9-AA24-3F6D589F000F}">
            <xm:f>Report_DCF!$B$4="M USD"</xm:f>
            <x14:dxf>
              <numFmt numFmtId="189" formatCode="#,##0,,_);\(#,##0,,\);&quot; - &quot;;@_)"/>
            </x14:dxf>
          </x14:cfRule>
          <xm:sqref>A124</xm:sqref>
        </x14:conditionalFormatting>
        <x14:conditionalFormatting xmlns:xm="http://schemas.microsoft.com/office/excel/2006/main">
          <x14:cfRule type="expression" priority="90" stopIfTrue="1" id="{74F253A3-CDCD-4AF9-9825-66B2CA5D9F2C}">
            <xm:f>Report_DCF!$B$4="M USD"</xm:f>
            <x14:dxf>
              <numFmt numFmtId="189" formatCode="#,##0,,_);\(#,##0,,\);&quot; - &quot;;@_)"/>
            </x14:dxf>
          </x14:cfRule>
          <xm:sqref>B124</xm:sqref>
        </x14:conditionalFormatting>
        <x14:conditionalFormatting xmlns:xm="http://schemas.microsoft.com/office/excel/2006/main">
          <x14:cfRule type="expression" priority="89" stopIfTrue="1" id="{53CFB2CB-EA71-4527-92B9-3F4726B6B0E3}">
            <xm:f>Report_DCF!$B$4="M USD"</xm:f>
            <x14:dxf>
              <numFmt numFmtId="189" formatCode="#,##0,,_);\(#,##0,,\);&quot; - &quot;;@_)"/>
            </x14:dxf>
          </x14:cfRule>
          <xm:sqref>C124</xm:sqref>
        </x14:conditionalFormatting>
        <x14:conditionalFormatting xmlns:xm="http://schemas.microsoft.com/office/excel/2006/main">
          <x14:cfRule type="expression" priority="88" stopIfTrue="1" id="{441F363E-D89F-4B7D-AB56-B41CC32B94C5}">
            <xm:f>Report_DCF!$B$4="M USD"</xm:f>
            <x14:dxf>
              <numFmt numFmtId="189" formatCode="#,##0,,_);\(#,##0,,\);&quot; - &quot;;@_)"/>
            </x14:dxf>
          </x14:cfRule>
          <xm:sqref>D124</xm:sqref>
        </x14:conditionalFormatting>
        <x14:conditionalFormatting xmlns:xm="http://schemas.microsoft.com/office/excel/2006/main">
          <x14:cfRule type="expression" priority="87" stopIfTrue="1" id="{789E1206-5BDE-4743-91EB-67853EDB0434}">
            <xm:f>Report_DCF!$B$4="M USD"</xm:f>
            <x14:dxf>
              <numFmt numFmtId="189" formatCode="#,##0,,_);\(#,##0,,\);&quot; - &quot;;@_)"/>
            </x14:dxf>
          </x14:cfRule>
          <xm:sqref>E124</xm:sqref>
        </x14:conditionalFormatting>
        <x14:conditionalFormatting xmlns:xm="http://schemas.microsoft.com/office/excel/2006/main">
          <x14:cfRule type="expression" priority="86" stopIfTrue="1" id="{C1B9B1A2-5E00-48A1-8FAA-86A61970433F}">
            <xm:f>Report_DCF!$B$4="M USD"</xm:f>
            <x14:dxf>
              <numFmt numFmtId="189" formatCode="#,##0,,_);\(#,##0,,\);&quot; - &quot;;@_)"/>
            </x14:dxf>
          </x14:cfRule>
          <xm:sqref>F124</xm:sqref>
        </x14:conditionalFormatting>
        <x14:conditionalFormatting xmlns:xm="http://schemas.microsoft.com/office/excel/2006/main">
          <x14:cfRule type="expression" priority="85" stopIfTrue="1" id="{2ABB4AF0-F625-4FEC-9EBB-5C953EA8CD46}">
            <xm:f>Report_DCF!$B$4="M USD"</xm:f>
            <x14:dxf>
              <numFmt numFmtId="189" formatCode="#,##0,,_);\(#,##0,,\);&quot; - &quot;;@_)"/>
            </x14:dxf>
          </x14:cfRule>
          <xm:sqref>G124</xm:sqref>
        </x14:conditionalFormatting>
        <x14:conditionalFormatting xmlns:xm="http://schemas.microsoft.com/office/excel/2006/main">
          <x14:cfRule type="expression" priority="84" stopIfTrue="1" id="{E1E2C796-06DD-4096-958F-32759FD59BEB}">
            <xm:f>Report_DCF!$B$4="M USD"</xm:f>
            <x14:dxf>
              <numFmt numFmtId="189" formatCode="#,##0,,_);\(#,##0,,\);&quot; - &quot;;@_)"/>
            </x14:dxf>
          </x14:cfRule>
          <xm:sqref>H124</xm:sqref>
        </x14:conditionalFormatting>
        <x14:conditionalFormatting xmlns:xm="http://schemas.microsoft.com/office/excel/2006/main">
          <x14:cfRule type="expression" priority="83" stopIfTrue="1" id="{86C43DF3-64B9-4621-B89A-94E3438ADAE6}">
            <xm:f>Report_DCF!$B$4="M USD"</xm:f>
            <x14:dxf>
              <numFmt numFmtId="189" formatCode="#,##0,,_);\(#,##0,,\);&quot; - &quot;;@_)"/>
            </x14:dxf>
          </x14:cfRule>
          <xm:sqref>I124</xm:sqref>
        </x14:conditionalFormatting>
        <x14:conditionalFormatting xmlns:xm="http://schemas.microsoft.com/office/excel/2006/main">
          <x14:cfRule type="expression" priority="82" stopIfTrue="1" id="{CE23430D-2334-4A5B-A341-91981E5CDE8D}">
            <xm:f>Report_DCF!$B$4="M USD"</xm:f>
            <x14:dxf>
              <numFmt numFmtId="189" formatCode="#,##0,,_);\(#,##0,,\);&quot; - &quot;;@_)"/>
            </x14:dxf>
          </x14:cfRule>
          <xm:sqref>J124</xm:sqref>
        </x14:conditionalFormatting>
        <x14:conditionalFormatting xmlns:xm="http://schemas.microsoft.com/office/excel/2006/main">
          <x14:cfRule type="expression" priority="81" stopIfTrue="1" id="{444B13A4-80CA-406C-9316-DB7D5A795235}">
            <xm:f>Report_DCF!$B$4="M USD"</xm:f>
            <x14:dxf>
              <numFmt numFmtId="189" formatCode="#,##0,,_);\(#,##0,,\);&quot; - &quot;;@_)"/>
            </x14:dxf>
          </x14:cfRule>
          <xm:sqref>K124</xm:sqref>
        </x14:conditionalFormatting>
        <x14:conditionalFormatting xmlns:xm="http://schemas.microsoft.com/office/excel/2006/main">
          <x14:cfRule type="expression" priority="80" stopIfTrue="1" id="{9C7E9D79-0FE3-4177-9C32-CC3B3B85E725}">
            <xm:f>Report_DCF!$B$4="M USD"</xm:f>
            <x14:dxf>
              <numFmt numFmtId="189" formatCode="#,##0,,_);\(#,##0,,\);&quot; - &quot;;@_)"/>
            </x14:dxf>
          </x14:cfRule>
          <xm:sqref>L124</xm:sqref>
        </x14:conditionalFormatting>
        <x14:conditionalFormatting xmlns:xm="http://schemas.microsoft.com/office/excel/2006/main">
          <x14:cfRule type="expression" priority="79" stopIfTrue="1" id="{82627D4A-F47E-463A-8C1F-14ABF484EA27}">
            <xm:f>Report_DCF!$B$4="M USD"</xm:f>
            <x14:dxf>
              <numFmt numFmtId="189" formatCode="#,##0,,_);\(#,##0,,\);&quot; - &quot;;@_)"/>
            </x14:dxf>
          </x14:cfRule>
          <xm:sqref>M124</xm:sqref>
        </x14:conditionalFormatting>
        <x14:conditionalFormatting xmlns:xm="http://schemas.microsoft.com/office/excel/2006/main">
          <x14:cfRule type="expression" priority="78" stopIfTrue="1" id="{94F230A1-464B-4AE2-86FF-DF03D522C3D3}">
            <xm:f>Report_DCF!$B$4="M USD"</xm:f>
            <x14:dxf>
              <numFmt numFmtId="189" formatCode="#,##0,,_);\(#,##0,,\);&quot; - &quot;;@_)"/>
            </x14:dxf>
          </x14:cfRule>
          <xm:sqref>A125</xm:sqref>
        </x14:conditionalFormatting>
        <x14:conditionalFormatting xmlns:xm="http://schemas.microsoft.com/office/excel/2006/main">
          <x14:cfRule type="expression" priority="77" stopIfTrue="1" id="{A5A877EF-7399-4A43-8FF3-326CE16A79BE}">
            <xm:f>Report_DCF!$B$4="M USD"</xm:f>
            <x14:dxf>
              <numFmt numFmtId="189" formatCode="#,##0,,_);\(#,##0,,\);&quot; - &quot;;@_)"/>
            </x14:dxf>
          </x14:cfRule>
          <xm:sqref>B125</xm:sqref>
        </x14:conditionalFormatting>
        <x14:conditionalFormatting xmlns:xm="http://schemas.microsoft.com/office/excel/2006/main">
          <x14:cfRule type="expression" priority="76" stopIfTrue="1" id="{244176B7-090E-4D2D-8F52-F3FC1CE30FB8}">
            <xm:f>Report_DCF!$B$4="M USD"</xm:f>
            <x14:dxf>
              <numFmt numFmtId="189" formatCode="#,##0,,_);\(#,##0,,\);&quot; - &quot;;@_)"/>
            </x14:dxf>
          </x14:cfRule>
          <xm:sqref>C125</xm:sqref>
        </x14:conditionalFormatting>
        <x14:conditionalFormatting xmlns:xm="http://schemas.microsoft.com/office/excel/2006/main">
          <x14:cfRule type="expression" priority="75" stopIfTrue="1" id="{6795735D-A28C-4AA9-BBA4-021964CCAF7F}">
            <xm:f>Report_DCF!$B$4="M USD"</xm:f>
            <x14:dxf>
              <numFmt numFmtId="189" formatCode="#,##0,,_);\(#,##0,,\);&quot; - &quot;;@_)"/>
            </x14:dxf>
          </x14:cfRule>
          <xm:sqref>D125</xm:sqref>
        </x14:conditionalFormatting>
        <x14:conditionalFormatting xmlns:xm="http://schemas.microsoft.com/office/excel/2006/main">
          <x14:cfRule type="expression" priority="74" stopIfTrue="1" id="{D3CA13E1-74C0-44C9-9BA3-FA8025F6BC24}">
            <xm:f>Report_DCF!$B$4="M USD"</xm:f>
            <x14:dxf>
              <numFmt numFmtId="189" formatCode="#,##0,,_);\(#,##0,,\);&quot; - &quot;;@_)"/>
            </x14:dxf>
          </x14:cfRule>
          <xm:sqref>E125</xm:sqref>
        </x14:conditionalFormatting>
        <x14:conditionalFormatting xmlns:xm="http://schemas.microsoft.com/office/excel/2006/main">
          <x14:cfRule type="expression" priority="73" stopIfTrue="1" id="{7163925E-6144-4FED-98AA-F7C6267E7689}">
            <xm:f>Report_DCF!$B$4="M USD"</xm:f>
            <x14:dxf>
              <numFmt numFmtId="189" formatCode="#,##0,,_);\(#,##0,,\);&quot; - &quot;;@_)"/>
            </x14:dxf>
          </x14:cfRule>
          <xm:sqref>F125</xm:sqref>
        </x14:conditionalFormatting>
        <x14:conditionalFormatting xmlns:xm="http://schemas.microsoft.com/office/excel/2006/main">
          <x14:cfRule type="expression" priority="72" stopIfTrue="1" id="{2F0243FB-2FC9-479F-8EEE-E3E4FFD230F4}">
            <xm:f>Report_DCF!$B$4="M USD"</xm:f>
            <x14:dxf>
              <numFmt numFmtId="189" formatCode="#,##0,,_);\(#,##0,,\);&quot; - &quot;;@_)"/>
            </x14:dxf>
          </x14:cfRule>
          <xm:sqref>G125</xm:sqref>
        </x14:conditionalFormatting>
        <x14:conditionalFormatting xmlns:xm="http://schemas.microsoft.com/office/excel/2006/main">
          <x14:cfRule type="expression" priority="71" stopIfTrue="1" id="{F2420FD3-E2E1-41F7-93B9-E7A133DF9975}">
            <xm:f>Report_DCF!$B$4="M USD"</xm:f>
            <x14:dxf>
              <numFmt numFmtId="189" formatCode="#,##0,,_);\(#,##0,,\);&quot; - &quot;;@_)"/>
            </x14:dxf>
          </x14:cfRule>
          <xm:sqref>H125</xm:sqref>
        </x14:conditionalFormatting>
        <x14:conditionalFormatting xmlns:xm="http://schemas.microsoft.com/office/excel/2006/main">
          <x14:cfRule type="expression" priority="70" stopIfTrue="1" id="{76B24C9A-F47D-4941-A4A3-2E94798DC071}">
            <xm:f>Report_DCF!$B$4="M USD"</xm:f>
            <x14:dxf>
              <numFmt numFmtId="189" formatCode="#,##0,,_);\(#,##0,,\);&quot; - &quot;;@_)"/>
            </x14:dxf>
          </x14:cfRule>
          <xm:sqref>I125</xm:sqref>
        </x14:conditionalFormatting>
        <x14:conditionalFormatting xmlns:xm="http://schemas.microsoft.com/office/excel/2006/main">
          <x14:cfRule type="expression" priority="69" stopIfTrue="1" id="{A17C6627-9CC3-41F6-BDDA-C0D695A5B746}">
            <xm:f>Report_DCF!$B$4="M USD"</xm:f>
            <x14:dxf>
              <numFmt numFmtId="189" formatCode="#,##0,,_);\(#,##0,,\);&quot; - &quot;;@_)"/>
            </x14:dxf>
          </x14:cfRule>
          <xm:sqref>J125</xm:sqref>
        </x14:conditionalFormatting>
        <x14:conditionalFormatting xmlns:xm="http://schemas.microsoft.com/office/excel/2006/main">
          <x14:cfRule type="expression" priority="68" stopIfTrue="1" id="{8131DB3C-1421-4222-A8C9-CCC6F55C59DB}">
            <xm:f>Report_DCF!$B$4="M USD"</xm:f>
            <x14:dxf>
              <numFmt numFmtId="189" formatCode="#,##0,,_);\(#,##0,,\);&quot; - &quot;;@_)"/>
            </x14:dxf>
          </x14:cfRule>
          <xm:sqref>K125</xm:sqref>
        </x14:conditionalFormatting>
        <x14:conditionalFormatting xmlns:xm="http://schemas.microsoft.com/office/excel/2006/main">
          <x14:cfRule type="expression" priority="67" stopIfTrue="1" id="{5CBD68E3-C4EF-48CB-8581-C07C8FB25436}">
            <xm:f>Report_DCF!$B$4="M USD"</xm:f>
            <x14:dxf>
              <numFmt numFmtId="189" formatCode="#,##0,,_);\(#,##0,,\);&quot; - &quot;;@_)"/>
            </x14:dxf>
          </x14:cfRule>
          <xm:sqref>L125</xm:sqref>
        </x14:conditionalFormatting>
        <x14:conditionalFormatting xmlns:xm="http://schemas.microsoft.com/office/excel/2006/main">
          <x14:cfRule type="expression" priority="66" stopIfTrue="1" id="{D3A44D7C-2415-424C-83D8-13A16CDBB243}">
            <xm:f>Report_DCF!$B$4="M USD"</xm:f>
            <x14:dxf>
              <numFmt numFmtId="189" formatCode="#,##0,,_);\(#,##0,,\);&quot; - &quot;;@_)"/>
            </x14:dxf>
          </x14:cfRule>
          <xm:sqref>M125</xm:sqref>
        </x14:conditionalFormatting>
        <x14:conditionalFormatting xmlns:xm="http://schemas.microsoft.com/office/excel/2006/main">
          <x14:cfRule type="expression" priority="65" stopIfTrue="1" id="{57378789-1926-4B8F-A57C-DFE63D3F7E0E}">
            <xm:f>Report_DCF!$B$4="M USD"</xm:f>
            <x14:dxf>
              <numFmt numFmtId="189" formatCode="#,##0,,_);\(#,##0,,\);&quot; - &quot;;@_)"/>
            </x14:dxf>
          </x14:cfRule>
          <xm:sqref>A126</xm:sqref>
        </x14:conditionalFormatting>
        <x14:conditionalFormatting xmlns:xm="http://schemas.microsoft.com/office/excel/2006/main">
          <x14:cfRule type="expression" priority="64" stopIfTrue="1" id="{701AEB2D-8BED-4481-A90B-C753A5700327}">
            <xm:f>Report_DCF!$B$4="M USD"</xm:f>
            <x14:dxf>
              <numFmt numFmtId="189" formatCode="#,##0,,_);\(#,##0,,\);&quot; - &quot;;@_)"/>
            </x14:dxf>
          </x14:cfRule>
          <xm:sqref>B126</xm:sqref>
        </x14:conditionalFormatting>
        <x14:conditionalFormatting xmlns:xm="http://schemas.microsoft.com/office/excel/2006/main">
          <x14:cfRule type="expression" priority="63" stopIfTrue="1" id="{DEAFEC77-CEB8-4C66-9EAF-C1B4AB72230B}">
            <xm:f>Report_DCF!$B$4="M USD"</xm:f>
            <x14:dxf>
              <numFmt numFmtId="189" formatCode="#,##0,,_);\(#,##0,,\);&quot; - &quot;;@_)"/>
            </x14:dxf>
          </x14:cfRule>
          <xm:sqref>C126</xm:sqref>
        </x14:conditionalFormatting>
        <x14:conditionalFormatting xmlns:xm="http://schemas.microsoft.com/office/excel/2006/main">
          <x14:cfRule type="expression" priority="62" stopIfTrue="1" id="{6B69AFD7-84C8-4B7B-916D-A517C0A57BBA}">
            <xm:f>Report_DCF!$B$4="M USD"</xm:f>
            <x14:dxf>
              <numFmt numFmtId="189" formatCode="#,##0,,_);\(#,##0,,\);&quot; - &quot;;@_)"/>
            </x14:dxf>
          </x14:cfRule>
          <xm:sqref>D126</xm:sqref>
        </x14:conditionalFormatting>
        <x14:conditionalFormatting xmlns:xm="http://schemas.microsoft.com/office/excel/2006/main">
          <x14:cfRule type="expression" priority="61" stopIfTrue="1" id="{EB9BA848-B9FF-415A-994A-5B130F6F67EE}">
            <xm:f>Report_DCF!$B$4="M USD"</xm:f>
            <x14:dxf>
              <numFmt numFmtId="189" formatCode="#,##0,,_);\(#,##0,,\);&quot; - &quot;;@_)"/>
            </x14:dxf>
          </x14:cfRule>
          <xm:sqref>E126</xm:sqref>
        </x14:conditionalFormatting>
        <x14:conditionalFormatting xmlns:xm="http://schemas.microsoft.com/office/excel/2006/main">
          <x14:cfRule type="expression" priority="60" stopIfTrue="1" id="{2AE18304-C185-4908-B174-7D955CB02BF0}">
            <xm:f>Report_DCF!$B$4="M USD"</xm:f>
            <x14:dxf>
              <numFmt numFmtId="189" formatCode="#,##0,,_);\(#,##0,,\);&quot; - &quot;;@_)"/>
            </x14:dxf>
          </x14:cfRule>
          <xm:sqref>F126</xm:sqref>
        </x14:conditionalFormatting>
        <x14:conditionalFormatting xmlns:xm="http://schemas.microsoft.com/office/excel/2006/main">
          <x14:cfRule type="expression" priority="59" stopIfTrue="1" id="{8487ABD2-EFF7-480D-B31D-AD284832CAF8}">
            <xm:f>Report_DCF!$B$4="M USD"</xm:f>
            <x14:dxf>
              <numFmt numFmtId="189" formatCode="#,##0,,_);\(#,##0,,\);&quot; - &quot;;@_)"/>
            </x14:dxf>
          </x14:cfRule>
          <xm:sqref>G126</xm:sqref>
        </x14:conditionalFormatting>
        <x14:conditionalFormatting xmlns:xm="http://schemas.microsoft.com/office/excel/2006/main">
          <x14:cfRule type="expression" priority="58" stopIfTrue="1" id="{B22A56E6-3E58-4690-AF8D-46BBB5F28CE8}">
            <xm:f>Report_DCF!$B$4="M USD"</xm:f>
            <x14:dxf>
              <numFmt numFmtId="189" formatCode="#,##0,,_);\(#,##0,,\);&quot; - &quot;;@_)"/>
            </x14:dxf>
          </x14:cfRule>
          <xm:sqref>H126</xm:sqref>
        </x14:conditionalFormatting>
        <x14:conditionalFormatting xmlns:xm="http://schemas.microsoft.com/office/excel/2006/main">
          <x14:cfRule type="expression" priority="57" stopIfTrue="1" id="{179BB403-0ED3-4AC3-94B7-B9650D9389F4}">
            <xm:f>Report_DCF!$B$4="M USD"</xm:f>
            <x14:dxf>
              <numFmt numFmtId="189" formatCode="#,##0,,_);\(#,##0,,\);&quot; - &quot;;@_)"/>
            </x14:dxf>
          </x14:cfRule>
          <xm:sqref>I126</xm:sqref>
        </x14:conditionalFormatting>
        <x14:conditionalFormatting xmlns:xm="http://schemas.microsoft.com/office/excel/2006/main">
          <x14:cfRule type="expression" priority="56" stopIfTrue="1" id="{EB87C864-808A-429B-91BE-A0E2BD39E370}">
            <xm:f>Report_DCF!$B$4="M USD"</xm:f>
            <x14:dxf>
              <numFmt numFmtId="189" formatCode="#,##0,,_);\(#,##0,,\);&quot; - &quot;;@_)"/>
            </x14:dxf>
          </x14:cfRule>
          <xm:sqref>J126</xm:sqref>
        </x14:conditionalFormatting>
        <x14:conditionalFormatting xmlns:xm="http://schemas.microsoft.com/office/excel/2006/main">
          <x14:cfRule type="expression" priority="55" stopIfTrue="1" id="{3A45B72B-E462-4A46-8666-B39FCE52222B}">
            <xm:f>Report_DCF!$B$4="M USD"</xm:f>
            <x14:dxf>
              <numFmt numFmtId="189" formatCode="#,##0,,_);\(#,##0,,\);&quot; - &quot;;@_)"/>
            </x14:dxf>
          </x14:cfRule>
          <xm:sqref>K126</xm:sqref>
        </x14:conditionalFormatting>
        <x14:conditionalFormatting xmlns:xm="http://schemas.microsoft.com/office/excel/2006/main">
          <x14:cfRule type="expression" priority="54" stopIfTrue="1" id="{F65E2A2E-DC35-4D35-B36E-14C82CC725D4}">
            <xm:f>Report_DCF!$B$4="M USD"</xm:f>
            <x14:dxf>
              <numFmt numFmtId="189" formatCode="#,##0,,_);\(#,##0,,\);&quot; - &quot;;@_)"/>
            </x14:dxf>
          </x14:cfRule>
          <xm:sqref>L126</xm:sqref>
        </x14:conditionalFormatting>
        <x14:conditionalFormatting xmlns:xm="http://schemas.microsoft.com/office/excel/2006/main">
          <x14:cfRule type="expression" priority="53" stopIfTrue="1" id="{E7E00744-2724-4E97-BEA8-23B55FD7E22A}">
            <xm:f>Report_DCF!$B$4="M USD"</xm:f>
            <x14:dxf>
              <numFmt numFmtId="189" formatCode="#,##0,,_);\(#,##0,,\);&quot; - &quot;;@_)"/>
            </x14:dxf>
          </x14:cfRule>
          <xm:sqref>M126</xm:sqref>
        </x14:conditionalFormatting>
        <x14:conditionalFormatting xmlns:xm="http://schemas.microsoft.com/office/excel/2006/main">
          <x14:cfRule type="expression" priority="52" stopIfTrue="1" id="{E4842C56-703F-4631-8E14-3EF4F58DD4E6}">
            <xm:f>Report_DCF!$B$4="M USD"</xm:f>
            <x14:dxf>
              <numFmt numFmtId="189" formatCode="#,##0,,_);\(#,##0,,\);&quot; - &quot;;@_)"/>
            </x14:dxf>
          </x14:cfRule>
          <xm:sqref>A127</xm:sqref>
        </x14:conditionalFormatting>
        <x14:conditionalFormatting xmlns:xm="http://schemas.microsoft.com/office/excel/2006/main">
          <x14:cfRule type="expression" priority="51" stopIfTrue="1" id="{BA396C8F-CBA7-4CCF-9EB5-D74B31419E1B}">
            <xm:f>Report_DCF!$B$4="M USD"</xm:f>
            <x14:dxf>
              <numFmt numFmtId="189" formatCode="#,##0,,_);\(#,##0,,\);&quot; - &quot;;@_)"/>
            </x14:dxf>
          </x14:cfRule>
          <xm:sqref>B127</xm:sqref>
        </x14:conditionalFormatting>
        <x14:conditionalFormatting xmlns:xm="http://schemas.microsoft.com/office/excel/2006/main">
          <x14:cfRule type="expression" priority="50" stopIfTrue="1" id="{615734E6-C627-4A9F-A15F-2CED1AC607B3}">
            <xm:f>Report_DCF!$B$4="M USD"</xm:f>
            <x14:dxf>
              <numFmt numFmtId="189" formatCode="#,##0,,_);\(#,##0,,\);&quot; - &quot;;@_)"/>
            </x14:dxf>
          </x14:cfRule>
          <xm:sqref>C127</xm:sqref>
        </x14:conditionalFormatting>
        <x14:conditionalFormatting xmlns:xm="http://schemas.microsoft.com/office/excel/2006/main">
          <x14:cfRule type="expression" priority="49" stopIfTrue="1" id="{BD7AFE96-AC6B-404C-8F5A-00E515D6045D}">
            <xm:f>Report_DCF!$B$4="M USD"</xm:f>
            <x14:dxf>
              <numFmt numFmtId="189" formatCode="#,##0,,_);\(#,##0,,\);&quot; - &quot;;@_)"/>
            </x14:dxf>
          </x14:cfRule>
          <xm:sqref>D127</xm:sqref>
        </x14:conditionalFormatting>
        <x14:conditionalFormatting xmlns:xm="http://schemas.microsoft.com/office/excel/2006/main">
          <x14:cfRule type="expression" priority="48" stopIfTrue="1" id="{631DBFF3-1D31-4BAF-B56F-A43C25347014}">
            <xm:f>Report_DCF!$B$4="M USD"</xm:f>
            <x14:dxf>
              <numFmt numFmtId="189" formatCode="#,##0,,_);\(#,##0,,\);&quot; - &quot;;@_)"/>
            </x14:dxf>
          </x14:cfRule>
          <xm:sqref>E127</xm:sqref>
        </x14:conditionalFormatting>
        <x14:conditionalFormatting xmlns:xm="http://schemas.microsoft.com/office/excel/2006/main">
          <x14:cfRule type="expression" priority="47" stopIfTrue="1" id="{B5451019-5BC0-471B-ABE8-211ABBF10F3B}">
            <xm:f>Report_DCF!$B$4="M USD"</xm:f>
            <x14:dxf>
              <numFmt numFmtId="189" formatCode="#,##0,,_);\(#,##0,,\);&quot; - &quot;;@_)"/>
            </x14:dxf>
          </x14:cfRule>
          <xm:sqref>F127</xm:sqref>
        </x14:conditionalFormatting>
        <x14:conditionalFormatting xmlns:xm="http://schemas.microsoft.com/office/excel/2006/main">
          <x14:cfRule type="expression" priority="46" stopIfTrue="1" id="{FC0811BC-BB16-4CEC-AC0C-F487E9392444}">
            <xm:f>Report_DCF!$B$4="M USD"</xm:f>
            <x14:dxf>
              <numFmt numFmtId="189" formatCode="#,##0,,_);\(#,##0,,\);&quot; - &quot;;@_)"/>
            </x14:dxf>
          </x14:cfRule>
          <xm:sqref>G127</xm:sqref>
        </x14:conditionalFormatting>
        <x14:conditionalFormatting xmlns:xm="http://schemas.microsoft.com/office/excel/2006/main">
          <x14:cfRule type="expression" priority="45" stopIfTrue="1" id="{8E52139E-08C4-412A-89D5-EB45CF4738BD}">
            <xm:f>Report_DCF!$B$4="M USD"</xm:f>
            <x14:dxf>
              <numFmt numFmtId="189" formatCode="#,##0,,_);\(#,##0,,\);&quot; - &quot;;@_)"/>
            </x14:dxf>
          </x14:cfRule>
          <xm:sqref>H127</xm:sqref>
        </x14:conditionalFormatting>
        <x14:conditionalFormatting xmlns:xm="http://schemas.microsoft.com/office/excel/2006/main">
          <x14:cfRule type="expression" priority="44" stopIfTrue="1" id="{6B7A1E5D-8B65-410B-B1A2-6953E67D4EA4}">
            <xm:f>Report_DCF!$B$4="M USD"</xm:f>
            <x14:dxf>
              <numFmt numFmtId="189" formatCode="#,##0,,_);\(#,##0,,\);&quot; - &quot;;@_)"/>
            </x14:dxf>
          </x14:cfRule>
          <xm:sqref>I127</xm:sqref>
        </x14:conditionalFormatting>
        <x14:conditionalFormatting xmlns:xm="http://schemas.microsoft.com/office/excel/2006/main">
          <x14:cfRule type="expression" priority="43" stopIfTrue="1" id="{F81BDD45-AE45-41E8-99D2-2BD9B308C6BA}">
            <xm:f>Report_DCF!$B$4="M USD"</xm:f>
            <x14:dxf>
              <numFmt numFmtId="189" formatCode="#,##0,,_);\(#,##0,,\);&quot; - &quot;;@_)"/>
            </x14:dxf>
          </x14:cfRule>
          <xm:sqref>J127</xm:sqref>
        </x14:conditionalFormatting>
        <x14:conditionalFormatting xmlns:xm="http://schemas.microsoft.com/office/excel/2006/main">
          <x14:cfRule type="expression" priority="42" stopIfTrue="1" id="{D89FC308-BFAD-4641-99A2-B4AD95353BA5}">
            <xm:f>Report_DCF!$B$4="M USD"</xm:f>
            <x14:dxf>
              <numFmt numFmtId="189" formatCode="#,##0,,_);\(#,##0,,\);&quot; - &quot;;@_)"/>
            </x14:dxf>
          </x14:cfRule>
          <xm:sqref>K127</xm:sqref>
        </x14:conditionalFormatting>
        <x14:conditionalFormatting xmlns:xm="http://schemas.microsoft.com/office/excel/2006/main">
          <x14:cfRule type="expression" priority="41" stopIfTrue="1" id="{5F51A993-A0B4-42CF-82D1-16FBB90F3302}">
            <xm:f>Report_DCF!$B$4="M USD"</xm:f>
            <x14:dxf>
              <numFmt numFmtId="189" formatCode="#,##0,,_);\(#,##0,,\);&quot; - &quot;;@_)"/>
            </x14:dxf>
          </x14:cfRule>
          <xm:sqref>L127</xm:sqref>
        </x14:conditionalFormatting>
        <x14:conditionalFormatting xmlns:xm="http://schemas.microsoft.com/office/excel/2006/main">
          <x14:cfRule type="expression" priority="40" stopIfTrue="1" id="{C780E59E-CF19-493E-AE27-71341B48299F}">
            <xm:f>Report_DCF!$B$4="M USD"</xm:f>
            <x14:dxf>
              <numFmt numFmtId="189" formatCode="#,##0,,_);\(#,##0,,\);&quot; - &quot;;@_)"/>
            </x14:dxf>
          </x14:cfRule>
          <xm:sqref>M127</xm:sqref>
        </x14:conditionalFormatting>
        <x14:conditionalFormatting xmlns:xm="http://schemas.microsoft.com/office/excel/2006/main">
          <x14:cfRule type="expression" priority="39" stopIfTrue="1" id="{E3517091-82F9-49F6-9F5D-4F1464E4E835}">
            <xm:f>Report_DCF!$B$4="M USD"</xm:f>
            <x14:dxf>
              <numFmt numFmtId="189" formatCode="#,##0,,_);\(#,##0,,\);&quot; - &quot;;@_)"/>
            </x14:dxf>
          </x14:cfRule>
          <xm:sqref>A128</xm:sqref>
        </x14:conditionalFormatting>
        <x14:conditionalFormatting xmlns:xm="http://schemas.microsoft.com/office/excel/2006/main">
          <x14:cfRule type="expression" priority="38" stopIfTrue="1" id="{D914F964-842C-4F41-ACA5-975B56C8A2F4}">
            <xm:f>Report_DCF!$B$4="M USD"</xm:f>
            <x14:dxf>
              <numFmt numFmtId="189" formatCode="#,##0,,_);\(#,##0,,\);&quot; - &quot;;@_)"/>
            </x14:dxf>
          </x14:cfRule>
          <xm:sqref>B128</xm:sqref>
        </x14:conditionalFormatting>
        <x14:conditionalFormatting xmlns:xm="http://schemas.microsoft.com/office/excel/2006/main">
          <x14:cfRule type="expression" priority="37" stopIfTrue="1" id="{37477350-41D9-4B3B-8487-B43EFE3098B2}">
            <xm:f>Report_DCF!$B$4="M USD"</xm:f>
            <x14:dxf>
              <numFmt numFmtId="189" formatCode="#,##0,,_);\(#,##0,,\);&quot; - &quot;;@_)"/>
            </x14:dxf>
          </x14:cfRule>
          <xm:sqref>C128</xm:sqref>
        </x14:conditionalFormatting>
        <x14:conditionalFormatting xmlns:xm="http://schemas.microsoft.com/office/excel/2006/main">
          <x14:cfRule type="expression" priority="36" stopIfTrue="1" id="{E8BFAD6D-E6E2-4C90-8A23-7558CDE10F3B}">
            <xm:f>Report_DCF!$B$4="M USD"</xm:f>
            <x14:dxf>
              <numFmt numFmtId="189" formatCode="#,##0,,_);\(#,##0,,\);&quot; - &quot;;@_)"/>
            </x14:dxf>
          </x14:cfRule>
          <xm:sqref>D128</xm:sqref>
        </x14:conditionalFormatting>
        <x14:conditionalFormatting xmlns:xm="http://schemas.microsoft.com/office/excel/2006/main">
          <x14:cfRule type="expression" priority="35" stopIfTrue="1" id="{807DB2EE-DCB6-4069-A98D-4266F0DE7754}">
            <xm:f>Report_DCF!$B$4="M USD"</xm:f>
            <x14:dxf>
              <numFmt numFmtId="189" formatCode="#,##0,,_);\(#,##0,,\);&quot; - &quot;;@_)"/>
            </x14:dxf>
          </x14:cfRule>
          <xm:sqref>E128</xm:sqref>
        </x14:conditionalFormatting>
        <x14:conditionalFormatting xmlns:xm="http://schemas.microsoft.com/office/excel/2006/main">
          <x14:cfRule type="expression" priority="34" stopIfTrue="1" id="{9E1049E7-EB96-4613-A205-04CDAC8F4876}">
            <xm:f>Report_DCF!$B$4="M USD"</xm:f>
            <x14:dxf>
              <numFmt numFmtId="189" formatCode="#,##0,,_);\(#,##0,,\);&quot; - &quot;;@_)"/>
            </x14:dxf>
          </x14:cfRule>
          <xm:sqref>F128</xm:sqref>
        </x14:conditionalFormatting>
        <x14:conditionalFormatting xmlns:xm="http://schemas.microsoft.com/office/excel/2006/main">
          <x14:cfRule type="expression" priority="33" stopIfTrue="1" id="{A0E5BF2E-5512-456F-894A-DA5E96779F3E}">
            <xm:f>Report_DCF!$B$4="M USD"</xm:f>
            <x14:dxf>
              <numFmt numFmtId="189" formatCode="#,##0,,_);\(#,##0,,\);&quot; - &quot;;@_)"/>
            </x14:dxf>
          </x14:cfRule>
          <xm:sqref>G128</xm:sqref>
        </x14:conditionalFormatting>
        <x14:conditionalFormatting xmlns:xm="http://schemas.microsoft.com/office/excel/2006/main">
          <x14:cfRule type="expression" priority="32" stopIfTrue="1" id="{0CE37DC2-2972-4470-B7E2-45C10A2E8BC3}">
            <xm:f>Report_DCF!$B$4="M USD"</xm:f>
            <x14:dxf>
              <numFmt numFmtId="189" formatCode="#,##0,,_);\(#,##0,,\);&quot; - &quot;;@_)"/>
            </x14:dxf>
          </x14:cfRule>
          <xm:sqref>H128</xm:sqref>
        </x14:conditionalFormatting>
        <x14:conditionalFormatting xmlns:xm="http://schemas.microsoft.com/office/excel/2006/main">
          <x14:cfRule type="expression" priority="31" stopIfTrue="1" id="{0BF8FBE2-A428-41DC-B57C-A998CEBE3A3F}">
            <xm:f>Report_DCF!$B$4="M USD"</xm:f>
            <x14:dxf>
              <numFmt numFmtId="189" formatCode="#,##0,,_);\(#,##0,,\);&quot; - &quot;;@_)"/>
            </x14:dxf>
          </x14:cfRule>
          <xm:sqref>I128</xm:sqref>
        </x14:conditionalFormatting>
        <x14:conditionalFormatting xmlns:xm="http://schemas.microsoft.com/office/excel/2006/main">
          <x14:cfRule type="expression" priority="30" stopIfTrue="1" id="{EAA91B87-82DF-4C2E-A14C-14024508FDBA}">
            <xm:f>Report_DCF!$B$4="M USD"</xm:f>
            <x14:dxf>
              <numFmt numFmtId="189" formatCode="#,##0,,_);\(#,##0,,\);&quot; - &quot;;@_)"/>
            </x14:dxf>
          </x14:cfRule>
          <xm:sqref>J128</xm:sqref>
        </x14:conditionalFormatting>
        <x14:conditionalFormatting xmlns:xm="http://schemas.microsoft.com/office/excel/2006/main">
          <x14:cfRule type="expression" priority="29" stopIfTrue="1" id="{F8C13081-19B1-428A-A32F-41217E9415BE}">
            <xm:f>Report_DCF!$B$4="M USD"</xm:f>
            <x14:dxf>
              <numFmt numFmtId="189" formatCode="#,##0,,_);\(#,##0,,\);&quot; - &quot;;@_)"/>
            </x14:dxf>
          </x14:cfRule>
          <xm:sqref>K128</xm:sqref>
        </x14:conditionalFormatting>
        <x14:conditionalFormatting xmlns:xm="http://schemas.microsoft.com/office/excel/2006/main">
          <x14:cfRule type="expression" priority="28" stopIfTrue="1" id="{AECB1A3A-F820-47EB-BE6A-08DA858ABA14}">
            <xm:f>Report_DCF!$B$4="M USD"</xm:f>
            <x14:dxf>
              <numFmt numFmtId="189" formatCode="#,##0,,_);\(#,##0,,\);&quot; - &quot;;@_)"/>
            </x14:dxf>
          </x14:cfRule>
          <xm:sqref>L128</xm:sqref>
        </x14:conditionalFormatting>
        <x14:conditionalFormatting xmlns:xm="http://schemas.microsoft.com/office/excel/2006/main">
          <x14:cfRule type="expression" priority="27" stopIfTrue="1" id="{3FA48468-C3D3-412C-82AD-498332F658A2}">
            <xm:f>Report_DCF!$B$4="M USD"</xm:f>
            <x14:dxf>
              <numFmt numFmtId="189" formatCode="#,##0,,_);\(#,##0,,\);&quot; - &quot;;@_)"/>
            </x14:dxf>
          </x14:cfRule>
          <xm:sqref>M128</xm:sqref>
        </x14:conditionalFormatting>
        <x14:conditionalFormatting xmlns:xm="http://schemas.microsoft.com/office/excel/2006/main">
          <x14:cfRule type="expression" priority="26" stopIfTrue="1" id="{C3E22976-1E8D-43E0-A8FB-FA149FB2767D}">
            <xm:f>Report_DCF!$B$4="M USD"</xm:f>
            <x14:dxf>
              <numFmt numFmtId="189" formatCode="#,##0,,_);\(#,##0,,\);&quot; - &quot;;@_)"/>
            </x14:dxf>
          </x14:cfRule>
          <xm:sqref>A129</xm:sqref>
        </x14:conditionalFormatting>
        <x14:conditionalFormatting xmlns:xm="http://schemas.microsoft.com/office/excel/2006/main">
          <x14:cfRule type="expression" priority="25" stopIfTrue="1" id="{8F024892-1B2D-48A4-8EDD-D44C34C6468E}">
            <xm:f>Report_DCF!$B$4="M USD"</xm:f>
            <x14:dxf>
              <numFmt numFmtId="189" formatCode="#,##0,,_);\(#,##0,,\);&quot; - &quot;;@_)"/>
            </x14:dxf>
          </x14:cfRule>
          <xm:sqref>B129</xm:sqref>
        </x14:conditionalFormatting>
        <x14:conditionalFormatting xmlns:xm="http://schemas.microsoft.com/office/excel/2006/main">
          <x14:cfRule type="expression" priority="24" stopIfTrue="1" id="{6BFEE6B9-BCF9-4A9E-A950-D72EB3F1FBDC}">
            <xm:f>Report_DCF!$B$4="M USD"</xm:f>
            <x14:dxf>
              <numFmt numFmtId="189" formatCode="#,##0,,_);\(#,##0,,\);&quot; - &quot;;@_)"/>
            </x14:dxf>
          </x14:cfRule>
          <xm:sqref>C129</xm:sqref>
        </x14:conditionalFormatting>
        <x14:conditionalFormatting xmlns:xm="http://schemas.microsoft.com/office/excel/2006/main">
          <x14:cfRule type="expression" priority="23" stopIfTrue="1" id="{C60E7F2F-95E1-480B-BE69-5D129B02ED42}">
            <xm:f>Report_DCF!$B$4="M USD"</xm:f>
            <x14:dxf>
              <numFmt numFmtId="189" formatCode="#,##0,,_);\(#,##0,,\);&quot; - &quot;;@_)"/>
            </x14:dxf>
          </x14:cfRule>
          <xm:sqref>D129</xm:sqref>
        </x14:conditionalFormatting>
        <x14:conditionalFormatting xmlns:xm="http://schemas.microsoft.com/office/excel/2006/main">
          <x14:cfRule type="expression" priority="22" stopIfTrue="1" id="{228FCD2D-B920-47FA-83B4-E9358FA69C4F}">
            <xm:f>Report_DCF!$B$4="M USD"</xm:f>
            <x14:dxf>
              <numFmt numFmtId="189" formatCode="#,##0,,_);\(#,##0,,\);&quot; - &quot;;@_)"/>
            </x14:dxf>
          </x14:cfRule>
          <xm:sqref>E129</xm:sqref>
        </x14:conditionalFormatting>
        <x14:conditionalFormatting xmlns:xm="http://schemas.microsoft.com/office/excel/2006/main">
          <x14:cfRule type="expression" priority="21" stopIfTrue="1" id="{B879B41A-4FFD-40D6-B62D-E585079188DC}">
            <xm:f>Report_DCF!$B$4="M USD"</xm:f>
            <x14:dxf>
              <numFmt numFmtId="189" formatCode="#,##0,,_);\(#,##0,,\);&quot; - &quot;;@_)"/>
            </x14:dxf>
          </x14:cfRule>
          <xm:sqref>F129</xm:sqref>
        </x14:conditionalFormatting>
        <x14:conditionalFormatting xmlns:xm="http://schemas.microsoft.com/office/excel/2006/main">
          <x14:cfRule type="expression" priority="20" stopIfTrue="1" id="{EDD6435E-6057-487E-A42F-8ED1EC2C2822}">
            <xm:f>Report_DCF!$B$4="M USD"</xm:f>
            <x14:dxf>
              <numFmt numFmtId="189" formatCode="#,##0,,_);\(#,##0,,\);&quot; - &quot;;@_)"/>
            </x14:dxf>
          </x14:cfRule>
          <xm:sqref>G129</xm:sqref>
        </x14:conditionalFormatting>
        <x14:conditionalFormatting xmlns:xm="http://schemas.microsoft.com/office/excel/2006/main">
          <x14:cfRule type="expression" priority="19" stopIfTrue="1" id="{2274F683-603D-45FE-BBCF-199FDFADC5D1}">
            <xm:f>Report_DCF!$B$4="M USD"</xm:f>
            <x14:dxf>
              <numFmt numFmtId="189" formatCode="#,##0,,_);\(#,##0,,\);&quot; - &quot;;@_)"/>
            </x14:dxf>
          </x14:cfRule>
          <xm:sqref>H129</xm:sqref>
        </x14:conditionalFormatting>
        <x14:conditionalFormatting xmlns:xm="http://schemas.microsoft.com/office/excel/2006/main">
          <x14:cfRule type="expression" priority="18" stopIfTrue="1" id="{738ED925-065C-40B2-BD9A-C63D87AE87AF}">
            <xm:f>Report_DCF!$B$4="M USD"</xm:f>
            <x14:dxf>
              <numFmt numFmtId="189" formatCode="#,##0,,_);\(#,##0,,\);&quot; - &quot;;@_)"/>
            </x14:dxf>
          </x14:cfRule>
          <xm:sqref>I129</xm:sqref>
        </x14:conditionalFormatting>
        <x14:conditionalFormatting xmlns:xm="http://schemas.microsoft.com/office/excel/2006/main">
          <x14:cfRule type="expression" priority="17" stopIfTrue="1" id="{965BDC71-D295-4CED-AD0F-DAB072F02884}">
            <xm:f>Report_DCF!$B$4="M USD"</xm:f>
            <x14:dxf>
              <numFmt numFmtId="189" formatCode="#,##0,,_);\(#,##0,,\);&quot; - &quot;;@_)"/>
            </x14:dxf>
          </x14:cfRule>
          <xm:sqref>J129</xm:sqref>
        </x14:conditionalFormatting>
        <x14:conditionalFormatting xmlns:xm="http://schemas.microsoft.com/office/excel/2006/main">
          <x14:cfRule type="expression" priority="16" stopIfTrue="1" id="{BA8EB48D-B2A7-491F-815B-361A678BD5BE}">
            <xm:f>Report_DCF!$B$4="M USD"</xm:f>
            <x14:dxf>
              <numFmt numFmtId="189" formatCode="#,##0,,_);\(#,##0,,\);&quot; - &quot;;@_)"/>
            </x14:dxf>
          </x14:cfRule>
          <xm:sqref>K129</xm:sqref>
        </x14:conditionalFormatting>
        <x14:conditionalFormatting xmlns:xm="http://schemas.microsoft.com/office/excel/2006/main">
          <x14:cfRule type="expression" priority="15" stopIfTrue="1" id="{00CC77B1-BA21-42A1-B51A-55527248E780}">
            <xm:f>Report_DCF!$B$4="M USD"</xm:f>
            <x14:dxf>
              <numFmt numFmtId="189" formatCode="#,##0,,_);\(#,##0,,\);&quot; - &quot;;@_)"/>
            </x14:dxf>
          </x14:cfRule>
          <xm:sqref>L129</xm:sqref>
        </x14:conditionalFormatting>
        <x14:conditionalFormatting xmlns:xm="http://schemas.microsoft.com/office/excel/2006/main">
          <x14:cfRule type="expression" priority="14" stopIfTrue="1" id="{24A91BD0-2446-41A2-8561-C13D79B0FCAC}">
            <xm:f>Report_DCF!$B$4="M USD"</xm:f>
            <x14:dxf>
              <numFmt numFmtId="189" formatCode="#,##0,,_);\(#,##0,,\);&quot; - &quot;;@_)"/>
            </x14:dxf>
          </x14:cfRule>
          <xm:sqref>M129</xm:sqref>
        </x14:conditionalFormatting>
        <x14:conditionalFormatting xmlns:xm="http://schemas.microsoft.com/office/excel/2006/main">
          <x14:cfRule type="expression" priority="13" stopIfTrue="1" id="{2676ADBA-FB5F-4090-B7FB-3BC0EA939D9A}">
            <xm:f>Report_DCF!$B$4="M USD"</xm:f>
            <x14:dxf>
              <numFmt numFmtId="189" formatCode="#,##0,,_);\(#,##0,,\);&quot; - &quot;;@_)"/>
            </x14:dxf>
          </x14:cfRule>
          <xm:sqref>A130</xm:sqref>
        </x14:conditionalFormatting>
        <x14:conditionalFormatting xmlns:xm="http://schemas.microsoft.com/office/excel/2006/main">
          <x14:cfRule type="expression" priority="12" stopIfTrue="1" id="{AA08734F-1D0C-4F2C-A66C-CE9E0B2F0735}">
            <xm:f>Report_DCF!$B$4="M USD"</xm:f>
            <x14:dxf>
              <numFmt numFmtId="189" formatCode="#,##0,,_);\(#,##0,,\);&quot; - &quot;;@_)"/>
            </x14:dxf>
          </x14:cfRule>
          <xm:sqref>B130</xm:sqref>
        </x14:conditionalFormatting>
        <x14:conditionalFormatting xmlns:xm="http://schemas.microsoft.com/office/excel/2006/main">
          <x14:cfRule type="expression" priority="11" stopIfTrue="1" id="{C0715F12-3A56-4708-939E-0E7A375B4693}">
            <xm:f>Report_DCF!$B$4="M USD"</xm:f>
            <x14:dxf>
              <numFmt numFmtId="189" formatCode="#,##0,,_);\(#,##0,,\);&quot; - &quot;;@_)"/>
            </x14:dxf>
          </x14:cfRule>
          <xm:sqref>C130</xm:sqref>
        </x14:conditionalFormatting>
        <x14:conditionalFormatting xmlns:xm="http://schemas.microsoft.com/office/excel/2006/main">
          <x14:cfRule type="expression" priority="10" stopIfTrue="1" id="{A5E7472C-D5D0-4740-B447-5C5D4042E2F4}">
            <xm:f>Report_DCF!$B$4="M USD"</xm:f>
            <x14:dxf>
              <numFmt numFmtId="189" formatCode="#,##0,,_);\(#,##0,,\);&quot; - &quot;;@_)"/>
            </x14:dxf>
          </x14:cfRule>
          <xm:sqref>D130</xm:sqref>
        </x14:conditionalFormatting>
        <x14:conditionalFormatting xmlns:xm="http://schemas.microsoft.com/office/excel/2006/main">
          <x14:cfRule type="expression" priority="9" stopIfTrue="1" id="{CF711EC5-6DE9-4D09-9C92-6A10FA989551}">
            <xm:f>Report_DCF!$B$4="M USD"</xm:f>
            <x14:dxf>
              <numFmt numFmtId="189" formatCode="#,##0,,_);\(#,##0,,\);&quot; - &quot;;@_)"/>
            </x14:dxf>
          </x14:cfRule>
          <xm:sqref>E130</xm:sqref>
        </x14:conditionalFormatting>
        <x14:conditionalFormatting xmlns:xm="http://schemas.microsoft.com/office/excel/2006/main">
          <x14:cfRule type="expression" priority="8" stopIfTrue="1" id="{0C137BDE-6006-4DA7-9EFB-D86B34649746}">
            <xm:f>Report_DCF!$B$4="M USD"</xm:f>
            <x14:dxf>
              <numFmt numFmtId="189" formatCode="#,##0,,_);\(#,##0,,\);&quot; - &quot;;@_)"/>
            </x14:dxf>
          </x14:cfRule>
          <xm:sqref>F130</xm:sqref>
        </x14:conditionalFormatting>
        <x14:conditionalFormatting xmlns:xm="http://schemas.microsoft.com/office/excel/2006/main">
          <x14:cfRule type="expression" priority="7" stopIfTrue="1" id="{713A3A21-3486-4462-9CEE-8F8451672E61}">
            <xm:f>Report_DCF!$B$4="M USD"</xm:f>
            <x14:dxf>
              <numFmt numFmtId="189" formatCode="#,##0,,_);\(#,##0,,\);&quot; - &quot;;@_)"/>
            </x14:dxf>
          </x14:cfRule>
          <xm:sqref>G130</xm:sqref>
        </x14:conditionalFormatting>
        <x14:conditionalFormatting xmlns:xm="http://schemas.microsoft.com/office/excel/2006/main">
          <x14:cfRule type="expression" priority="6" stopIfTrue="1" id="{4B54B3C1-A1E5-47C4-9A05-9A2015DF2702}">
            <xm:f>Report_DCF!$B$4="M USD"</xm:f>
            <x14:dxf>
              <numFmt numFmtId="189" formatCode="#,##0,,_);\(#,##0,,\);&quot; - &quot;;@_)"/>
            </x14:dxf>
          </x14:cfRule>
          <xm:sqref>H130</xm:sqref>
        </x14:conditionalFormatting>
        <x14:conditionalFormatting xmlns:xm="http://schemas.microsoft.com/office/excel/2006/main">
          <x14:cfRule type="expression" priority="5" stopIfTrue="1" id="{8633A35E-66B0-4058-A6E6-03EEA2F34166}">
            <xm:f>Report_DCF!$B$4="M USD"</xm:f>
            <x14:dxf>
              <numFmt numFmtId="189" formatCode="#,##0,,_);\(#,##0,,\);&quot; - &quot;;@_)"/>
            </x14:dxf>
          </x14:cfRule>
          <xm:sqref>I130</xm:sqref>
        </x14:conditionalFormatting>
        <x14:conditionalFormatting xmlns:xm="http://schemas.microsoft.com/office/excel/2006/main">
          <x14:cfRule type="expression" priority="4" stopIfTrue="1" id="{4485386B-E7E7-4EB4-96FA-C85B74E27749}">
            <xm:f>Report_DCF!$B$4="M USD"</xm:f>
            <x14:dxf>
              <numFmt numFmtId="189" formatCode="#,##0,,_);\(#,##0,,\);&quot; - &quot;;@_)"/>
            </x14:dxf>
          </x14:cfRule>
          <xm:sqref>J130</xm:sqref>
        </x14:conditionalFormatting>
        <x14:conditionalFormatting xmlns:xm="http://schemas.microsoft.com/office/excel/2006/main">
          <x14:cfRule type="expression" priority="3" stopIfTrue="1" id="{2773FCA9-7AB5-43C2-BDB1-87BAEB6A763C}">
            <xm:f>Report_DCF!$B$4="M USD"</xm:f>
            <x14:dxf>
              <numFmt numFmtId="189" formatCode="#,##0,,_);\(#,##0,,\);&quot; - &quot;;@_)"/>
            </x14:dxf>
          </x14:cfRule>
          <xm:sqref>K130</xm:sqref>
        </x14:conditionalFormatting>
        <x14:conditionalFormatting xmlns:xm="http://schemas.microsoft.com/office/excel/2006/main">
          <x14:cfRule type="expression" priority="2" stopIfTrue="1" id="{61862480-AE25-416F-8DBB-D102F8363159}">
            <xm:f>Report_DCF!$B$4="M USD"</xm:f>
            <x14:dxf>
              <numFmt numFmtId="189" formatCode="#,##0,,_);\(#,##0,,\);&quot; - &quot;;@_)"/>
            </x14:dxf>
          </x14:cfRule>
          <xm:sqref>L130</xm:sqref>
        </x14:conditionalFormatting>
        <x14:conditionalFormatting xmlns:xm="http://schemas.microsoft.com/office/excel/2006/main">
          <x14:cfRule type="expression" priority="1" stopIfTrue="1" id="{60417960-A22F-43F8-8BBD-13AA6D42D964}">
            <xm:f>Report_DCF!$B$4="M USD"</xm:f>
            <x14:dxf>
              <numFmt numFmtId="189" formatCode="#,##0,,_);\(#,##0,,\);&quot; - &quot;;@_)"/>
            </x14:dxf>
          </x14:cfRule>
          <xm:sqref>M130</xm:sqref>
        </x14:conditionalFormatting>
      </x14:conditionalFormatting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DC142-F9D6-4AA0-B325-E2D1695F336C}">
  <sheetPr>
    <tabColor rgb="FF00324B"/>
    <pageSetUpPr fitToPage="1"/>
  </sheetPr>
  <dimension ref="A1:O6"/>
  <sheetViews>
    <sheetView showGridLines="0" zoomScaleNormal="100" workbookViewId="0">
      <pane ySplit="1" topLeftCell="A2" activePane="bottomLeft" state="frozen"/>
      <selection pane="bottomLeft"/>
    </sheetView>
  </sheetViews>
  <sheetFormatPr defaultColWidth="14.125" defaultRowHeight="14.25" customHeight="1" x14ac:dyDescent="0.3"/>
  <cols>
    <col min="1" max="1" width="14.125" style="5"/>
    <col min="2" max="5" width="14.125" style="4"/>
    <col min="6" max="13" width="14.125" style="5"/>
    <col min="14" max="14" width="14.125" style="5" customWidth="1"/>
    <col min="15" max="16384" width="14.125" style="5"/>
  </cols>
  <sheetData>
    <row r="1" spans="1:15" s="1" customFormat="1" ht="14.25" customHeight="1" x14ac:dyDescent="0.3">
      <c r="A1" s="36" t="s">
        <v>243</v>
      </c>
      <c r="B1" s="2"/>
      <c r="C1" s="2"/>
      <c r="D1" s="2"/>
      <c r="E1" s="2"/>
      <c r="H1" s="7" t="s">
        <v>322</v>
      </c>
      <c r="I1" s="124">
        <f>DCF!I44</f>
        <v>533370328.07791471</v>
      </c>
      <c r="J1" s="124">
        <f>DCF!J44</f>
        <v>1055349622.8834585</v>
      </c>
      <c r="K1" s="124">
        <f>DCF!K44</f>
        <v>1078635082.987505</v>
      </c>
      <c r="L1" s="124">
        <f>DCF!L44</f>
        <v>1100866616.6115828</v>
      </c>
      <c r="M1" s="124">
        <f>DCF!M44</f>
        <v>1121116651.6152</v>
      </c>
    </row>
    <row r="2" spans="1:15" ht="14.25" customHeight="1" x14ac:dyDescent="0.3">
      <c r="A2" s="3"/>
    </row>
    <row r="3" spans="1:15" ht="14.25" customHeight="1" x14ac:dyDescent="0.3">
      <c r="A3" s="3"/>
      <c r="F3" s="39" t="s">
        <v>166</v>
      </c>
      <c r="G3" s="39"/>
      <c r="H3" s="39"/>
      <c r="I3" s="40" t="s">
        <v>167</v>
      </c>
      <c r="J3" s="40"/>
      <c r="K3" s="40"/>
      <c r="L3" s="40"/>
      <c r="M3" s="40"/>
    </row>
    <row r="4" spans="1:15" s="4" customFormat="1" ht="14.25" customHeight="1" x14ac:dyDescent="0.3">
      <c r="A4" s="7" t="s">
        <v>70</v>
      </c>
      <c r="B4" s="7" t="s">
        <v>71</v>
      </c>
      <c r="C4" s="7" t="s">
        <v>72</v>
      </c>
      <c r="D4" s="7" t="s">
        <v>73</v>
      </c>
      <c r="E4" s="7" t="s">
        <v>163</v>
      </c>
      <c r="F4" s="27">
        <v>2023</v>
      </c>
      <c r="G4" s="27">
        <v>2024</v>
      </c>
      <c r="H4" s="28" t="s">
        <v>151</v>
      </c>
      <c r="I4" s="28" t="s">
        <v>165</v>
      </c>
      <c r="J4" s="38">
        <v>2026</v>
      </c>
      <c r="K4" s="38">
        <v>2027</v>
      </c>
      <c r="L4" s="38">
        <v>2028</v>
      </c>
      <c r="M4" s="38">
        <v>2029</v>
      </c>
      <c r="N4" s="7" t="s">
        <v>33</v>
      </c>
      <c r="O4" s="7" t="s">
        <v>75</v>
      </c>
    </row>
    <row r="5" spans="1:15" ht="14.25" customHeight="1" x14ac:dyDescent="0.3">
      <c r="A5" s="37" t="s">
        <v>68</v>
      </c>
      <c r="B5" s="37" t="s">
        <v>69</v>
      </c>
      <c r="C5" s="37" t="s">
        <v>69</v>
      </c>
      <c r="D5" s="37" t="s">
        <v>69</v>
      </c>
      <c r="E5" s="37" t="s">
        <v>69</v>
      </c>
      <c r="F5" s="35">
        <f>PL!F35+PL_A!F35</f>
        <v>834356</v>
      </c>
      <c r="G5" s="35">
        <f>PL!G35+PL_A!G35</f>
        <v>804784</v>
      </c>
      <c r="H5" s="35">
        <f>PL!H35+PL_A!H35</f>
        <v>396278</v>
      </c>
      <c r="I5" s="35">
        <v>0</v>
      </c>
      <c r="J5" s="35">
        <v>0</v>
      </c>
      <c r="K5" s="35">
        <v>0</v>
      </c>
      <c r="L5" s="35">
        <v>0</v>
      </c>
      <c r="M5" s="35">
        <v>0</v>
      </c>
      <c r="N5" s="31" t="s">
        <v>41</v>
      </c>
      <c r="O5" s="32"/>
    </row>
    <row r="6" spans="1:15" ht="14.25" customHeight="1" x14ac:dyDescent="0.3">
      <c r="A6" s="63"/>
      <c r="B6" s="63"/>
      <c r="C6" s="63"/>
      <c r="D6" s="63"/>
      <c r="E6" s="63" t="s">
        <v>168</v>
      </c>
      <c r="F6" s="64">
        <f t="shared" ref="F6:M6" si="0">SUM(F5:F5)</f>
        <v>834356</v>
      </c>
      <c r="G6" s="64">
        <f t="shared" si="0"/>
        <v>804784</v>
      </c>
      <c r="H6" s="64">
        <f t="shared" si="0"/>
        <v>396278</v>
      </c>
      <c r="I6" s="64">
        <f t="shared" si="0"/>
        <v>0</v>
      </c>
      <c r="J6" s="64">
        <f t="shared" si="0"/>
        <v>0</v>
      </c>
      <c r="K6" s="64">
        <f t="shared" si="0"/>
        <v>0</v>
      </c>
      <c r="L6" s="64">
        <f t="shared" si="0"/>
        <v>0</v>
      </c>
      <c r="M6" s="64">
        <f t="shared" si="0"/>
        <v>0</v>
      </c>
    </row>
  </sheetData>
  <sheetProtection formatCells="0" formatColumns="0" formatRows="0" insertRows="0" deleteRows="0"/>
  <phoneticPr fontId="1" type="noConversion"/>
  <pageMargins left="0.25" right="0.25" top="0.75" bottom="0.75" header="0.3" footer="0.3"/>
  <pageSetup paperSize="9" scale="38"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23" stopIfTrue="1" id="{554B7AF2-AD50-4856-ACEC-8B64C8929560}">
            <xm:f>Report_DCF!$B$4="M USD"</xm:f>
            <x14:dxf>
              <numFmt numFmtId="189" formatCode="#,##0,,_);\(#,##0,,\);&quot; - &quot;;@_)"/>
            </x14:dxf>
          </x14:cfRule>
          <xm:sqref>I1</xm:sqref>
        </x14:conditionalFormatting>
        <x14:conditionalFormatting xmlns:xm="http://schemas.microsoft.com/office/excel/2006/main">
          <x14:cfRule type="expression" priority="22" stopIfTrue="1" id="{CBC1CC4A-CF6D-47C5-8B6B-099B44F461BB}">
            <xm:f>Report_DCF!$B$4="M USD"</xm:f>
            <x14:dxf>
              <numFmt numFmtId="189" formatCode="#,##0,,_);\(#,##0,,\);&quot; - &quot;;@_)"/>
            </x14:dxf>
          </x14:cfRule>
          <xm:sqref>J1</xm:sqref>
        </x14:conditionalFormatting>
        <x14:conditionalFormatting xmlns:xm="http://schemas.microsoft.com/office/excel/2006/main">
          <x14:cfRule type="expression" priority="21" stopIfTrue="1" id="{5BCB7E04-318C-42DB-89BE-161F28EFF8A9}">
            <xm:f>Report_DCF!$B$4="M USD"</xm:f>
            <x14:dxf>
              <numFmt numFmtId="189" formatCode="#,##0,,_);\(#,##0,,\);&quot; - &quot;;@_)"/>
            </x14:dxf>
          </x14:cfRule>
          <xm:sqref>K1</xm:sqref>
        </x14:conditionalFormatting>
        <x14:conditionalFormatting xmlns:xm="http://schemas.microsoft.com/office/excel/2006/main">
          <x14:cfRule type="expression" priority="20" stopIfTrue="1" id="{6B3AE84B-5060-42E1-983D-B2F4F5252AE1}">
            <xm:f>Report_DCF!$B$4="M USD"</xm:f>
            <x14:dxf>
              <numFmt numFmtId="189" formatCode="#,##0,,_);\(#,##0,,\);&quot; - &quot;;@_)"/>
            </x14:dxf>
          </x14:cfRule>
          <xm:sqref>L1</xm:sqref>
        </x14:conditionalFormatting>
        <x14:conditionalFormatting xmlns:xm="http://schemas.microsoft.com/office/excel/2006/main">
          <x14:cfRule type="expression" priority="19" stopIfTrue="1" id="{BFFD1622-53D3-4BA9-9680-69F2C7DEB7B2}">
            <xm:f>Report_DCF!$B$4="M USD"</xm:f>
            <x14:dxf>
              <numFmt numFmtId="189" formatCode="#,##0,,_);\(#,##0,,\);&quot; - &quot;;@_)"/>
            </x14:dxf>
          </x14:cfRule>
          <xm:sqref>M1</xm:sqref>
        </x14:conditionalFormatting>
        <x14:conditionalFormatting xmlns:xm="http://schemas.microsoft.com/office/excel/2006/main">
          <x14:cfRule type="expression" priority="18" stopIfTrue="1" id="{A50570EC-4B5A-418C-BE24-4EA2B3C97DD2}">
            <xm:f>Report_DCF!$B$4="M USD"</xm:f>
            <x14:dxf>
              <numFmt numFmtId="189" formatCode="#,##0,,_);\(#,##0,,\);&quot; - &quot;;@_)"/>
            </x14:dxf>
          </x14:cfRule>
          <xm:sqref>F5</xm:sqref>
        </x14:conditionalFormatting>
        <x14:conditionalFormatting xmlns:xm="http://schemas.microsoft.com/office/excel/2006/main">
          <x14:cfRule type="expression" priority="17" stopIfTrue="1" id="{144B5ABD-1941-46A6-A3B8-82AF85681E48}">
            <xm:f>Report_DCF!$B$4="M USD"</xm:f>
            <x14:dxf>
              <numFmt numFmtId="189" formatCode="#,##0,,_);\(#,##0,,\);&quot; - &quot;;@_)"/>
            </x14:dxf>
          </x14:cfRule>
          <xm:sqref>G5</xm:sqref>
        </x14:conditionalFormatting>
        <x14:conditionalFormatting xmlns:xm="http://schemas.microsoft.com/office/excel/2006/main">
          <x14:cfRule type="expression" priority="16" stopIfTrue="1" id="{149F4DA5-DB62-4643-B569-B152E6F946AE}">
            <xm:f>Report_DCF!$B$4="M USD"</xm:f>
            <x14:dxf>
              <numFmt numFmtId="189" formatCode="#,##0,,_);\(#,##0,,\);&quot; - &quot;;@_)"/>
            </x14:dxf>
          </x14:cfRule>
          <xm:sqref>H5</xm:sqref>
        </x14:conditionalFormatting>
        <x14:conditionalFormatting xmlns:xm="http://schemas.microsoft.com/office/excel/2006/main">
          <x14:cfRule type="expression" priority="15" stopIfTrue="1" id="{D1344E46-77AD-4480-97A7-CCCD95EDFD94}">
            <xm:f>Report_DCF!$B$4="M USD"</xm:f>
            <x14:dxf>
              <numFmt numFmtId="189" formatCode="#,##0,,_);\(#,##0,,\);&quot; - &quot;;@_)"/>
            </x14:dxf>
          </x14:cfRule>
          <xm:sqref>I5</xm:sqref>
        </x14:conditionalFormatting>
        <x14:conditionalFormatting xmlns:xm="http://schemas.microsoft.com/office/excel/2006/main">
          <x14:cfRule type="expression" priority="14" stopIfTrue="1" id="{71A61E3C-23A4-46B5-B02A-CB4166008FEA}">
            <xm:f>Report_DCF!$B$4="M USD"</xm:f>
            <x14:dxf>
              <numFmt numFmtId="189" formatCode="#,##0,,_);\(#,##0,,\);&quot; - &quot;;@_)"/>
            </x14:dxf>
          </x14:cfRule>
          <xm:sqref>J5</xm:sqref>
        </x14:conditionalFormatting>
        <x14:conditionalFormatting xmlns:xm="http://schemas.microsoft.com/office/excel/2006/main">
          <x14:cfRule type="expression" priority="13" stopIfTrue="1" id="{25CAF8DE-C7A3-4011-9C08-5AD17928D305}">
            <xm:f>Report_DCF!$B$4="M USD"</xm:f>
            <x14:dxf>
              <numFmt numFmtId="189" formatCode="#,##0,,_);\(#,##0,,\);&quot; - &quot;;@_)"/>
            </x14:dxf>
          </x14:cfRule>
          <xm:sqref>K5</xm:sqref>
        </x14:conditionalFormatting>
        <x14:conditionalFormatting xmlns:xm="http://schemas.microsoft.com/office/excel/2006/main">
          <x14:cfRule type="expression" priority="12" stopIfTrue="1" id="{E19854D1-A851-4AA5-B867-64A54B7FAA0C}">
            <xm:f>Report_DCF!$B$4="M USD"</xm:f>
            <x14:dxf>
              <numFmt numFmtId="189" formatCode="#,##0,,_);\(#,##0,,\);&quot; - &quot;;@_)"/>
            </x14:dxf>
          </x14:cfRule>
          <xm:sqref>L5</xm:sqref>
        </x14:conditionalFormatting>
        <x14:conditionalFormatting xmlns:xm="http://schemas.microsoft.com/office/excel/2006/main">
          <x14:cfRule type="expression" priority="11" stopIfTrue="1" id="{BA802FC6-163F-4850-B417-CE6A06ECC814}">
            <xm:f>Report_DCF!$B$4="M USD"</xm:f>
            <x14:dxf>
              <numFmt numFmtId="189" formatCode="#,##0,,_);\(#,##0,,\);&quot; - &quot;;@_)"/>
            </x14:dxf>
          </x14:cfRule>
          <xm:sqref>M5</xm:sqref>
        </x14:conditionalFormatting>
        <x14:conditionalFormatting xmlns:xm="http://schemas.microsoft.com/office/excel/2006/main">
          <x14:cfRule type="expression" priority="10" stopIfTrue="1" id="{A629FE90-7210-4A93-9945-CA6ABA364A98}">
            <xm:f>Report_DCF!$B$4="M USD"</xm:f>
            <x14:dxf>
              <numFmt numFmtId="189" formatCode="#,##0,,_);\(#,##0,,\);&quot; - &quot;;@_)"/>
            </x14:dxf>
          </x14:cfRule>
          <xm:sqref>N5</xm:sqref>
        </x14:conditionalFormatting>
        <x14:conditionalFormatting xmlns:xm="http://schemas.microsoft.com/office/excel/2006/main">
          <x14:cfRule type="expression" priority="9" stopIfTrue="1" id="{41074459-7CD2-46F2-8131-819089AE9A4C}">
            <xm:f>Report_DCF!$B$4="M USD"</xm:f>
            <x14:dxf>
              <numFmt numFmtId="189" formatCode="#,##0,,_);\(#,##0,,\);&quot; - &quot;;@_)"/>
            </x14:dxf>
          </x14:cfRule>
          <xm:sqref>O5</xm:sqref>
        </x14:conditionalFormatting>
        <x14:conditionalFormatting xmlns:xm="http://schemas.microsoft.com/office/excel/2006/main">
          <x14:cfRule type="expression" priority="8" stopIfTrue="1" id="{A6778F0B-7F33-4CB3-939A-0BCC7177733E}">
            <xm:f>Report_DCF!$B$4="M USD"</xm:f>
            <x14:dxf>
              <numFmt numFmtId="189" formatCode="#,##0,,_);\(#,##0,,\);&quot; - &quot;;@_)"/>
            </x14:dxf>
          </x14:cfRule>
          <xm:sqref>F6</xm:sqref>
        </x14:conditionalFormatting>
        <x14:conditionalFormatting xmlns:xm="http://schemas.microsoft.com/office/excel/2006/main">
          <x14:cfRule type="expression" priority="7" stopIfTrue="1" id="{140CEB6B-C7FA-48C4-A75E-92A24AE9E3E4}">
            <xm:f>Report_DCF!$B$4="M USD"</xm:f>
            <x14:dxf>
              <numFmt numFmtId="189" formatCode="#,##0,,_);\(#,##0,,\);&quot; - &quot;;@_)"/>
            </x14:dxf>
          </x14:cfRule>
          <xm:sqref>G6</xm:sqref>
        </x14:conditionalFormatting>
        <x14:conditionalFormatting xmlns:xm="http://schemas.microsoft.com/office/excel/2006/main">
          <x14:cfRule type="expression" priority="6" stopIfTrue="1" id="{6F73CA87-8363-4C2C-81C0-6EB3527507F4}">
            <xm:f>Report_DCF!$B$4="M USD"</xm:f>
            <x14:dxf>
              <numFmt numFmtId="189" formatCode="#,##0,,_);\(#,##0,,\);&quot; - &quot;;@_)"/>
            </x14:dxf>
          </x14:cfRule>
          <xm:sqref>H6</xm:sqref>
        </x14:conditionalFormatting>
        <x14:conditionalFormatting xmlns:xm="http://schemas.microsoft.com/office/excel/2006/main">
          <x14:cfRule type="expression" priority="5" stopIfTrue="1" id="{2E027054-0E24-4227-9618-A044A4D425E0}">
            <xm:f>Report_DCF!$B$4="M USD"</xm:f>
            <x14:dxf>
              <numFmt numFmtId="189" formatCode="#,##0,,_);\(#,##0,,\);&quot; - &quot;;@_)"/>
            </x14:dxf>
          </x14:cfRule>
          <xm:sqref>I6</xm:sqref>
        </x14:conditionalFormatting>
        <x14:conditionalFormatting xmlns:xm="http://schemas.microsoft.com/office/excel/2006/main">
          <x14:cfRule type="expression" priority="4" stopIfTrue="1" id="{74D012C3-6415-4102-9B19-134CF996D4F5}">
            <xm:f>Report_DCF!$B$4="M USD"</xm:f>
            <x14:dxf>
              <numFmt numFmtId="189" formatCode="#,##0,,_);\(#,##0,,\);&quot; - &quot;;@_)"/>
            </x14:dxf>
          </x14:cfRule>
          <xm:sqref>J6</xm:sqref>
        </x14:conditionalFormatting>
        <x14:conditionalFormatting xmlns:xm="http://schemas.microsoft.com/office/excel/2006/main">
          <x14:cfRule type="expression" priority="3" stopIfTrue="1" id="{995D1CC8-B3A7-4E91-9EFA-57A7CAA0A33F}">
            <xm:f>Report_DCF!$B$4="M USD"</xm:f>
            <x14:dxf>
              <numFmt numFmtId="189" formatCode="#,##0,,_);\(#,##0,,\);&quot; - &quot;;@_)"/>
            </x14:dxf>
          </x14:cfRule>
          <xm:sqref>K6</xm:sqref>
        </x14:conditionalFormatting>
        <x14:conditionalFormatting xmlns:xm="http://schemas.microsoft.com/office/excel/2006/main">
          <x14:cfRule type="expression" priority="2" stopIfTrue="1" id="{D468F6D0-8ABE-4FE4-956E-CF57E3E3AC31}">
            <xm:f>Report_DCF!$B$4="M USD"</xm:f>
            <x14:dxf>
              <numFmt numFmtId="189" formatCode="#,##0,,_);\(#,##0,,\);&quot; - &quot;;@_)"/>
            </x14:dxf>
          </x14:cfRule>
          <xm:sqref>L6</xm:sqref>
        </x14:conditionalFormatting>
        <x14:conditionalFormatting xmlns:xm="http://schemas.microsoft.com/office/excel/2006/main">
          <x14:cfRule type="expression" priority="1" stopIfTrue="1" id="{0039EDA0-B8D8-40E1-AA4B-A088478FFC5F}">
            <xm:f>Report_DCF!$B$4="M USD"</xm:f>
            <x14:dxf>
              <numFmt numFmtId="189" formatCode="#,##0,,_);\(#,##0,,\);&quot; - &quot;;@_)"/>
            </x14:dxf>
          </x14:cfRule>
          <xm:sqref>M6</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AA204-A57A-4CC2-AE04-59FAC8B1509A}">
  <sheetPr>
    <tabColor rgb="FF7D1900"/>
    <pageSetUpPr fitToPage="1"/>
  </sheetPr>
  <dimension ref="A1:P35"/>
  <sheetViews>
    <sheetView showGridLines="0" zoomScaleNormal="100" workbookViewId="0">
      <pane ySplit="1" topLeftCell="A2" activePane="bottomLeft" state="frozen"/>
      <selection pane="bottomLeft"/>
    </sheetView>
  </sheetViews>
  <sheetFormatPr defaultColWidth="14.125" defaultRowHeight="14.25" customHeight="1" x14ac:dyDescent="0.3"/>
  <cols>
    <col min="1" max="1" width="14.125" style="5"/>
    <col min="2" max="5" width="14.125" style="4"/>
    <col min="6" max="14" width="14.125" style="5"/>
    <col min="15" max="15" width="14.125" style="5" customWidth="1"/>
    <col min="16" max="16384" width="14.125" style="5"/>
  </cols>
  <sheetData>
    <row r="1" spans="1:16" s="1" customFormat="1" ht="14.25" customHeight="1" x14ac:dyDescent="0.3">
      <c r="A1" s="36" t="s">
        <v>245</v>
      </c>
      <c r="B1" s="2"/>
      <c r="C1" s="2"/>
      <c r="D1" s="2"/>
      <c r="E1" s="2"/>
      <c r="H1" s="7" t="s">
        <v>322</v>
      </c>
      <c r="I1" s="124">
        <f>DCF!I44</f>
        <v>533370328.07791471</v>
      </c>
      <c r="J1" s="124">
        <f>DCF!J44</f>
        <v>1055349622.8834585</v>
      </c>
      <c r="K1" s="124">
        <f>DCF!K44</f>
        <v>1078635082.987505</v>
      </c>
      <c r="L1" s="124">
        <f>DCF!L44</f>
        <v>1100866616.6115828</v>
      </c>
      <c r="M1" s="124">
        <f>DCF!M44</f>
        <v>1121116651.6152</v>
      </c>
    </row>
    <row r="2" spans="1:16" ht="14.25" customHeight="1" x14ac:dyDescent="0.3">
      <c r="A2" s="3"/>
    </row>
    <row r="3" spans="1:16" ht="14.25" customHeight="1" x14ac:dyDescent="0.3">
      <c r="A3" s="3"/>
      <c r="F3" s="39" t="s">
        <v>166</v>
      </c>
      <c r="G3" s="39"/>
      <c r="H3" s="39"/>
      <c r="I3" s="40" t="s">
        <v>167</v>
      </c>
      <c r="J3" s="40"/>
      <c r="K3" s="40"/>
      <c r="L3" s="40"/>
      <c r="M3" s="40"/>
    </row>
    <row r="4" spans="1:16" s="4" customFormat="1" ht="14.25" customHeight="1" x14ac:dyDescent="0.3">
      <c r="A4" s="7" t="s">
        <v>70</v>
      </c>
      <c r="B4" s="7" t="s">
        <v>71</v>
      </c>
      <c r="C4" s="7" t="s">
        <v>72</v>
      </c>
      <c r="D4" s="7" t="s">
        <v>73</v>
      </c>
      <c r="E4" s="7" t="s">
        <v>74</v>
      </c>
      <c r="F4" s="27">
        <v>2023</v>
      </c>
      <c r="G4" s="27">
        <v>2024</v>
      </c>
      <c r="H4" s="38" t="s">
        <v>151</v>
      </c>
      <c r="I4" s="38" t="s">
        <v>165</v>
      </c>
      <c r="J4" s="38">
        <v>2026</v>
      </c>
      <c r="K4" s="38">
        <v>2027</v>
      </c>
      <c r="L4" s="38">
        <v>2028</v>
      </c>
      <c r="M4" s="38">
        <v>2029</v>
      </c>
      <c r="N4" s="7" t="s">
        <v>32</v>
      </c>
      <c r="O4" s="7" t="s">
        <v>33</v>
      </c>
      <c r="P4" s="7" t="s">
        <v>75</v>
      </c>
    </row>
    <row r="5" spans="1:16" ht="14.25" customHeight="1" x14ac:dyDescent="0.3">
      <c r="A5" s="51" t="s">
        <v>43</v>
      </c>
      <c r="B5" s="51" t="s">
        <v>44</v>
      </c>
      <c r="C5" s="51" t="s">
        <v>44</v>
      </c>
      <c r="D5" s="51" t="s">
        <v>44</v>
      </c>
      <c r="E5" s="51" t="s">
        <v>44</v>
      </c>
      <c r="F5" s="30">
        <f>Revenue!F5</f>
        <v>168063711</v>
      </c>
      <c r="G5" s="30">
        <f>Revenue!G5</f>
        <v>170880819</v>
      </c>
      <c r="H5" s="30">
        <f>Revenue!H5</f>
        <v>89085937</v>
      </c>
      <c r="I5" s="30">
        <f>Revenue!I5</f>
        <v>89085937</v>
      </c>
      <c r="J5" s="30">
        <f>Revenue!J5</f>
        <v>185191845.83560002</v>
      </c>
      <c r="K5" s="30">
        <f>Revenue!K5</f>
        <v>192216172.54814434</v>
      </c>
      <c r="L5" s="30">
        <f>Revenue!L5</f>
        <v>199456955.76803297</v>
      </c>
      <c r="M5" s="30">
        <f>Revenue!M5</f>
        <v>207064244.06102577</v>
      </c>
      <c r="N5" s="31" t="s">
        <v>34</v>
      </c>
      <c r="O5" s="31" t="s">
        <v>36</v>
      </c>
      <c r="P5" s="32"/>
    </row>
    <row r="6" spans="1:16" ht="14.25" customHeight="1" x14ac:dyDescent="0.3">
      <c r="A6" s="51" t="s">
        <v>43</v>
      </c>
      <c r="B6" s="51" t="s">
        <v>45</v>
      </c>
      <c r="C6" s="51" t="s">
        <v>45</v>
      </c>
      <c r="D6" s="51" t="s">
        <v>45</v>
      </c>
      <c r="E6" s="51" t="s">
        <v>45</v>
      </c>
      <c r="F6" s="30">
        <f>Revenue!F6</f>
        <v>29083587</v>
      </c>
      <c r="G6" s="30">
        <f>Revenue!G6</f>
        <v>31617233</v>
      </c>
      <c r="H6" s="30">
        <f>Revenue!H6</f>
        <v>19292087</v>
      </c>
      <c r="I6" s="30">
        <f>Revenue!I6</f>
        <v>0</v>
      </c>
      <c r="J6" s="30">
        <f>Revenue!J6</f>
        <v>0</v>
      </c>
      <c r="K6" s="30">
        <f>Revenue!K6</f>
        <v>0</v>
      </c>
      <c r="L6" s="30">
        <f>Revenue!L6</f>
        <v>0</v>
      </c>
      <c r="M6" s="30">
        <f>Revenue!M6</f>
        <v>0</v>
      </c>
      <c r="N6" s="31" t="s">
        <v>34</v>
      </c>
      <c r="O6" s="31" t="s">
        <v>35</v>
      </c>
      <c r="P6" s="32"/>
    </row>
    <row r="7" spans="1:16" ht="14.25" customHeight="1" x14ac:dyDescent="0.3">
      <c r="A7" s="51" t="s">
        <v>111</v>
      </c>
      <c r="B7" s="51" t="s">
        <v>37</v>
      </c>
      <c r="C7" s="51" t="s">
        <v>37</v>
      </c>
      <c r="D7" s="51" t="s">
        <v>37</v>
      </c>
      <c r="E7" s="51" t="s">
        <v>37</v>
      </c>
      <c r="F7" s="30">
        <f>COGS!F19</f>
        <v>22889937</v>
      </c>
      <c r="G7" s="30">
        <f>COGS!G19</f>
        <v>22775909</v>
      </c>
      <c r="H7" s="30">
        <f>COGS!H19</f>
        <v>11399548</v>
      </c>
      <c r="I7" s="30">
        <f>COGS!I19</f>
        <v>0</v>
      </c>
      <c r="J7" s="30">
        <f>COGS!J19</f>
        <v>0</v>
      </c>
      <c r="K7" s="30">
        <f>COGS!K19</f>
        <v>0</v>
      </c>
      <c r="L7" s="30">
        <f>COGS!L19</f>
        <v>0</v>
      </c>
      <c r="M7" s="30">
        <f>COGS!M19</f>
        <v>0</v>
      </c>
      <c r="N7" s="31" t="s">
        <v>5</v>
      </c>
      <c r="O7" s="31" t="s">
        <v>37</v>
      </c>
      <c r="P7" s="32"/>
    </row>
    <row r="8" spans="1:16" ht="14.25" customHeight="1" x14ac:dyDescent="0.3">
      <c r="A8" s="51" t="s">
        <v>111</v>
      </c>
      <c r="B8" s="51" t="s">
        <v>246</v>
      </c>
      <c r="C8" s="51" t="s">
        <v>246</v>
      </c>
      <c r="D8" s="51" t="s">
        <v>246</v>
      </c>
      <c r="E8" s="51" t="s">
        <v>246</v>
      </c>
      <c r="F8" s="30">
        <f>COGS!F20</f>
        <v>2245173</v>
      </c>
      <c r="G8" s="30">
        <f>COGS!G20</f>
        <v>2231672</v>
      </c>
      <c r="H8" s="30">
        <f>COGS!H20</f>
        <v>1284506</v>
      </c>
      <c r="I8" s="30">
        <f>COGS!I20</f>
        <v>0</v>
      </c>
      <c r="J8" s="30">
        <f>COGS!J20</f>
        <v>0</v>
      </c>
      <c r="K8" s="30">
        <f>COGS!K20</f>
        <v>0</v>
      </c>
      <c r="L8" s="30">
        <f>COGS!L20</f>
        <v>0</v>
      </c>
      <c r="M8" s="30">
        <f>COGS!M20</f>
        <v>0</v>
      </c>
      <c r="N8" s="31" t="s">
        <v>5</v>
      </c>
      <c r="O8" s="31" t="s">
        <v>37</v>
      </c>
      <c r="P8" s="32"/>
    </row>
    <row r="9" spans="1:16" ht="14.25" customHeight="1" x14ac:dyDescent="0.3">
      <c r="A9" s="51" t="s">
        <v>111</v>
      </c>
      <c r="B9" s="51" t="s">
        <v>47</v>
      </c>
      <c r="C9" s="51" t="s">
        <v>47</v>
      </c>
      <c r="D9" s="51" t="s">
        <v>47</v>
      </c>
      <c r="E9" s="51" t="s">
        <v>47</v>
      </c>
      <c r="F9" s="30">
        <f>COGS!F21</f>
        <v>43512069</v>
      </c>
      <c r="G9" s="30">
        <f>COGS!G21</f>
        <v>43080381</v>
      </c>
      <c r="H9" s="30">
        <f>COGS!H21</f>
        <v>22570358</v>
      </c>
      <c r="I9" s="30">
        <f>COGS!I21</f>
        <v>18552667.936217826</v>
      </c>
      <c r="J9" s="30">
        <f>COGS!J21</f>
        <v>38567286.105809622</v>
      </c>
      <c r="K9" s="30">
        <f>COGS!K21</f>
        <v>40030143.267802984</v>
      </c>
      <c r="L9" s="30">
        <f>COGS!L21</f>
        <v>41538078.764701128</v>
      </c>
      <c r="M9" s="30">
        <f>COGS!M21</f>
        <v>43122341.088786833</v>
      </c>
      <c r="N9" s="31" t="s">
        <v>5</v>
      </c>
      <c r="O9" s="31" t="s">
        <v>38</v>
      </c>
      <c r="P9" s="32"/>
    </row>
    <row r="10" spans="1:16" ht="14.25" customHeight="1" x14ac:dyDescent="0.3">
      <c r="A10" s="51" t="s">
        <v>111</v>
      </c>
      <c r="B10" s="51" t="s">
        <v>247</v>
      </c>
      <c r="C10" s="51" t="s">
        <v>247</v>
      </c>
      <c r="D10" s="51" t="s">
        <v>247</v>
      </c>
      <c r="E10" s="51" t="s">
        <v>247</v>
      </c>
      <c r="F10" s="30">
        <f>COGS!F22</f>
        <v>6160194</v>
      </c>
      <c r="G10" s="30">
        <f>COGS!G22</f>
        <v>6160194</v>
      </c>
      <c r="H10" s="30">
        <f>COGS!H22</f>
        <v>3180097</v>
      </c>
      <c r="I10" s="30">
        <f>COGS!I22</f>
        <v>629559.50641200005</v>
      </c>
      <c r="J10" s="30">
        <f>COGS!J22</f>
        <v>1647989.7007160049</v>
      </c>
      <c r="K10" s="30">
        <f>COGS!K22</f>
        <v>2204947.0981325391</v>
      </c>
      <c r="L10" s="30">
        <f>COGS!L22</f>
        <v>2597911.9523014091</v>
      </c>
      <c r="M10" s="30">
        <f>COGS!M22</f>
        <v>3087756.3327848758</v>
      </c>
      <c r="N10" s="31" t="s">
        <v>5</v>
      </c>
      <c r="O10" s="31" t="s">
        <v>40</v>
      </c>
      <c r="P10" s="32"/>
    </row>
    <row r="11" spans="1:16" ht="14.25" customHeight="1" x14ac:dyDescent="0.3">
      <c r="A11" s="51" t="s">
        <v>111</v>
      </c>
      <c r="B11" s="51" t="s">
        <v>248</v>
      </c>
      <c r="C11" s="51" t="s">
        <v>248</v>
      </c>
      <c r="D11" s="51" t="s">
        <v>248</v>
      </c>
      <c r="E11" s="51" t="s">
        <v>248</v>
      </c>
      <c r="F11" s="30">
        <f>COGS!F23</f>
        <v>785495</v>
      </c>
      <c r="G11" s="30">
        <f>COGS!G23</f>
        <v>833423</v>
      </c>
      <c r="H11" s="30">
        <f>COGS!H23</f>
        <v>482154</v>
      </c>
      <c r="I11" s="30">
        <f>COGS!I23</f>
        <v>482154</v>
      </c>
      <c r="J11" s="30">
        <f>COGS!J23</f>
        <v>984317.39100000006</v>
      </c>
      <c r="K11" s="30">
        <f>COGS!K23</f>
        <v>1003954.52295045</v>
      </c>
      <c r="L11" s="30">
        <f>COGS!L23</f>
        <v>1023913.1388667048</v>
      </c>
      <c r="M11" s="30">
        <f>COGS!M23</f>
        <v>1044309.4885929294</v>
      </c>
      <c r="N11" s="31" t="s">
        <v>5</v>
      </c>
      <c r="O11" s="31" t="s">
        <v>39</v>
      </c>
      <c r="P11" s="32"/>
    </row>
    <row r="12" spans="1:16" ht="14.25" customHeight="1" x14ac:dyDescent="0.3">
      <c r="A12" s="51" t="s">
        <v>111</v>
      </c>
      <c r="B12" s="51" t="s">
        <v>50</v>
      </c>
      <c r="C12" s="51" t="s">
        <v>50</v>
      </c>
      <c r="D12" s="51" t="s">
        <v>50</v>
      </c>
      <c r="E12" s="51" t="s">
        <v>50</v>
      </c>
      <c r="F12" s="30">
        <f>COGS!F24</f>
        <v>0</v>
      </c>
      <c r="G12" s="30">
        <f>COGS!G24</f>
        <v>200000</v>
      </c>
      <c r="H12" s="30">
        <f>COGS!H24</f>
        <v>2500</v>
      </c>
      <c r="I12" s="30">
        <f>COGS!I24</f>
        <v>2500</v>
      </c>
      <c r="J12" s="30">
        <f>COGS!J24</f>
        <v>5103.75</v>
      </c>
      <c r="K12" s="30">
        <f>COGS!K24</f>
        <v>5205.5698124999999</v>
      </c>
      <c r="L12" s="30">
        <f>COGS!L24</f>
        <v>5309.0565403724995</v>
      </c>
      <c r="M12" s="30">
        <f>COGS!M24</f>
        <v>5414.8129466567198</v>
      </c>
      <c r="N12" s="31" t="s">
        <v>5</v>
      </c>
      <c r="O12" s="31" t="s">
        <v>39</v>
      </c>
      <c r="P12" s="32"/>
    </row>
    <row r="13" spans="1:16" ht="14.25" customHeight="1" x14ac:dyDescent="0.3">
      <c r="A13" s="51" t="s">
        <v>111</v>
      </c>
      <c r="B13" s="51" t="s">
        <v>249</v>
      </c>
      <c r="C13" s="51" t="s">
        <v>249</v>
      </c>
      <c r="D13" s="51" t="s">
        <v>249</v>
      </c>
      <c r="E13" s="51" t="s">
        <v>249</v>
      </c>
      <c r="F13" s="30">
        <f>COGS!F25</f>
        <v>1139403</v>
      </c>
      <c r="G13" s="30">
        <f>COGS!G25</f>
        <v>1255062</v>
      </c>
      <c r="H13" s="30">
        <f>COGS!H25</f>
        <v>605071</v>
      </c>
      <c r="I13" s="30">
        <f>COGS!I25</f>
        <v>605071</v>
      </c>
      <c r="J13" s="30">
        <f>COGS!J25</f>
        <v>1235252.4465000001</v>
      </c>
      <c r="K13" s="30">
        <f>COGS!K25</f>
        <v>1259895.7328076749</v>
      </c>
      <c r="L13" s="30">
        <f>COGS!L25</f>
        <v>1284942.4599758913</v>
      </c>
      <c r="M13" s="30">
        <f>COGS!M25</f>
        <v>1310538.5137786109</v>
      </c>
      <c r="N13" s="31" t="s">
        <v>5</v>
      </c>
      <c r="O13" s="31" t="s">
        <v>39</v>
      </c>
      <c r="P13" s="32"/>
    </row>
    <row r="14" spans="1:16" ht="14.25" customHeight="1" x14ac:dyDescent="0.3">
      <c r="A14" s="51" t="s">
        <v>111</v>
      </c>
      <c r="B14" s="51" t="s">
        <v>250</v>
      </c>
      <c r="C14" s="51" t="s">
        <v>250</v>
      </c>
      <c r="D14" s="51" t="s">
        <v>250</v>
      </c>
      <c r="E14" s="51" t="s">
        <v>250</v>
      </c>
      <c r="F14" s="30">
        <f>COGS!F26</f>
        <v>399023</v>
      </c>
      <c r="G14" s="30">
        <f>COGS!G26</f>
        <v>734996</v>
      </c>
      <c r="H14" s="30">
        <f>COGS!H26</f>
        <v>404825</v>
      </c>
      <c r="I14" s="30">
        <f>COGS!I26</f>
        <v>404825</v>
      </c>
      <c r="J14" s="30">
        <f>COGS!J26</f>
        <v>826450.23750000005</v>
      </c>
      <c r="K14" s="30">
        <f>COGS!K26</f>
        <v>842937.91973812494</v>
      </c>
      <c r="L14" s="30">
        <f>COGS!L26</f>
        <v>859695.52558251878</v>
      </c>
      <c r="M14" s="30">
        <f>COGS!M26</f>
        <v>876820.66045212245</v>
      </c>
      <c r="N14" s="31" t="s">
        <v>5</v>
      </c>
      <c r="O14" s="31" t="s">
        <v>39</v>
      </c>
      <c r="P14" s="32"/>
    </row>
    <row r="15" spans="1:16" ht="14.25" customHeight="1" x14ac:dyDescent="0.3">
      <c r="A15" s="51" t="s">
        <v>111</v>
      </c>
      <c r="B15" s="51" t="s">
        <v>52</v>
      </c>
      <c r="C15" s="51" t="s">
        <v>52</v>
      </c>
      <c r="D15" s="51" t="s">
        <v>52</v>
      </c>
      <c r="E15" s="51" t="s">
        <v>52</v>
      </c>
      <c r="F15" s="30">
        <f>COGS!F27</f>
        <v>400630</v>
      </c>
      <c r="G15" s="30">
        <f>COGS!G27</f>
        <v>400630</v>
      </c>
      <c r="H15" s="30">
        <f>COGS!H27</f>
        <v>200315</v>
      </c>
      <c r="I15" s="30">
        <f>COGS!I27</f>
        <v>40943.584740000006</v>
      </c>
      <c r="J15" s="30">
        <f>COGS!J27</f>
        <v>106513.63951733551</v>
      </c>
      <c r="K15" s="30">
        <f>COGS!K27</f>
        <v>142003.96821724164</v>
      </c>
      <c r="L15" s="30">
        <f>COGS!L27</f>
        <v>167350.52759035231</v>
      </c>
      <c r="M15" s="30">
        <f>COGS!M27</f>
        <v>198901.64331088759</v>
      </c>
      <c r="N15" s="31" t="s">
        <v>5</v>
      </c>
      <c r="O15" s="31" t="s">
        <v>40</v>
      </c>
      <c r="P15" s="32"/>
    </row>
    <row r="16" spans="1:16" ht="14.25" customHeight="1" x14ac:dyDescent="0.3">
      <c r="A16" s="51" t="s">
        <v>53</v>
      </c>
      <c r="B16" s="51" t="s">
        <v>54</v>
      </c>
      <c r="C16" s="51" t="s">
        <v>54</v>
      </c>
      <c r="D16" s="51" t="s">
        <v>54</v>
      </c>
      <c r="E16" s="51" t="s">
        <v>54</v>
      </c>
      <c r="F16" s="30">
        <f>SGA!F19</f>
        <v>21567004</v>
      </c>
      <c r="G16" s="30">
        <f>SGA!G19</f>
        <v>21670978</v>
      </c>
      <c r="H16" s="30">
        <f>SGA!H19</f>
        <v>10844209</v>
      </c>
      <c r="I16" s="30">
        <f>SGA!I19</f>
        <v>0</v>
      </c>
      <c r="J16" s="30">
        <f>SGA!J19</f>
        <v>0</v>
      </c>
      <c r="K16" s="30">
        <f>SGA!K19</f>
        <v>0</v>
      </c>
      <c r="L16" s="30">
        <f>SGA!L19</f>
        <v>0</v>
      </c>
      <c r="M16" s="30">
        <f>SGA!M19</f>
        <v>0</v>
      </c>
      <c r="N16" s="31" t="s">
        <v>6</v>
      </c>
      <c r="O16" s="31" t="s">
        <v>37</v>
      </c>
      <c r="P16" s="32"/>
    </row>
    <row r="17" spans="1:16" ht="14.25" customHeight="1" x14ac:dyDescent="0.3">
      <c r="A17" s="51" t="s">
        <v>53</v>
      </c>
      <c r="B17" s="51" t="s">
        <v>55</v>
      </c>
      <c r="C17" s="51" t="s">
        <v>55</v>
      </c>
      <c r="D17" s="51" t="s">
        <v>55</v>
      </c>
      <c r="E17" s="51" t="s">
        <v>55</v>
      </c>
      <c r="F17" s="30">
        <f>SGA!F20</f>
        <v>3138445</v>
      </c>
      <c r="G17" s="30">
        <f>SGA!G20</f>
        <v>3211345</v>
      </c>
      <c r="H17" s="30">
        <f>SGA!H20</f>
        <v>1109083</v>
      </c>
      <c r="I17" s="30">
        <f>SGA!I20</f>
        <v>0</v>
      </c>
      <c r="J17" s="30">
        <f>SGA!J20</f>
        <v>0</v>
      </c>
      <c r="K17" s="30">
        <f>SGA!K20</f>
        <v>0</v>
      </c>
      <c r="L17" s="30">
        <f>SGA!L20</f>
        <v>0</v>
      </c>
      <c r="M17" s="30">
        <f>SGA!M20</f>
        <v>0</v>
      </c>
      <c r="N17" s="31" t="s">
        <v>6</v>
      </c>
      <c r="O17" s="31" t="s">
        <v>37</v>
      </c>
      <c r="P17" s="32"/>
    </row>
    <row r="18" spans="1:16" ht="14.25" customHeight="1" x14ac:dyDescent="0.3">
      <c r="A18" s="51" t="s">
        <v>53</v>
      </c>
      <c r="B18" s="51" t="s">
        <v>46</v>
      </c>
      <c r="C18" s="51" t="s">
        <v>46</v>
      </c>
      <c r="D18" s="51" t="s">
        <v>46</v>
      </c>
      <c r="E18" s="51" t="s">
        <v>46</v>
      </c>
      <c r="F18" s="30">
        <f>SGA!F21</f>
        <v>2213123</v>
      </c>
      <c r="G18" s="30">
        <f>SGA!G21</f>
        <v>2196649</v>
      </c>
      <c r="H18" s="30">
        <f>SGA!H21</f>
        <v>1056179</v>
      </c>
      <c r="I18" s="30">
        <f>SGA!I21</f>
        <v>0</v>
      </c>
      <c r="J18" s="30">
        <f>SGA!J21</f>
        <v>0</v>
      </c>
      <c r="K18" s="30">
        <f>SGA!K21</f>
        <v>0</v>
      </c>
      <c r="L18" s="30">
        <f>SGA!L21</f>
        <v>0</v>
      </c>
      <c r="M18" s="30">
        <f>SGA!M21</f>
        <v>0</v>
      </c>
      <c r="N18" s="31" t="s">
        <v>6</v>
      </c>
      <c r="O18" s="31" t="s">
        <v>37</v>
      </c>
      <c r="P18" s="32"/>
    </row>
    <row r="19" spans="1:16" ht="14.25" customHeight="1" x14ac:dyDescent="0.3">
      <c r="A19" s="51" t="s">
        <v>53</v>
      </c>
      <c r="B19" s="51" t="s">
        <v>56</v>
      </c>
      <c r="C19" s="51" t="s">
        <v>56</v>
      </c>
      <c r="D19" s="51" t="s">
        <v>56</v>
      </c>
      <c r="E19" s="51" t="s">
        <v>56</v>
      </c>
      <c r="F19" s="30">
        <f>SGA!F22</f>
        <v>198497</v>
      </c>
      <c r="G19" s="30">
        <f>SGA!G22</f>
        <v>237952</v>
      </c>
      <c r="H19" s="30">
        <f>SGA!H22</f>
        <v>145553</v>
      </c>
      <c r="I19" s="30">
        <f>SGA!I22</f>
        <v>0</v>
      </c>
      <c r="J19" s="30">
        <f>SGA!J22</f>
        <v>0</v>
      </c>
      <c r="K19" s="30">
        <f>SGA!K22</f>
        <v>0</v>
      </c>
      <c r="L19" s="30">
        <f>SGA!L22</f>
        <v>0</v>
      </c>
      <c r="M19" s="30">
        <f>SGA!M22</f>
        <v>0</v>
      </c>
      <c r="N19" s="31" t="s">
        <v>6</v>
      </c>
      <c r="O19" s="31" t="s">
        <v>37</v>
      </c>
      <c r="P19" s="32"/>
    </row>
    <row r="20" spans="1:16" ht="14.25" customHeight="1" x14ac:dyDescent="0.3">
      <c r="A20" s="51" t="s">
        <v>53</v>
      </c>
      <c r="B20" s="51" t="s">
        <v>57</v>
      </c>
      <c r="C20" s="51" t="s">
        <v>57</v>
      </c>
      <c r="D20" s="51" t="s">
        <v>57</v>
      </c>
      <c r="E20" s="51" t="s">
        <v>57</v>
      </c>
      <c r="F20" s="30">
        <f>SGA!F23</f>
        <v>10542</v>
      </c>
      <c r="G20" s="30">
        <f>SGA!G23</f>
        <v>22185</v>
      </c>
      <c r="H20" s="30">
        <f>SGA!H23</f>
        <v>7782</v>
      </c>
      <c r="I20" s="30">
        <f>SGA!I23</f>
        <v>6396.7466479551249</v>
      </c>
      <c r="J20" s="30">
        <f>SGA!J23</f>
        <v>13297.556931769115</v>
      </c>
      <c r="K20" s="30">
        <f>SGA!K23</f>
        <v>13801.933266191118</v>
      </c>
      <c r="L20" s="30">
        <f>SGA!L23</f>
        <v>14321.85209232854</v>
      </c>
      <c r="M20" s="30">
        <f>SGA!M23</f>
        <v>14868.087531129951</v>
      </c>
      <c r="N20" s="31" t="s">
        <v>6</v>
      </c>
      <c r="O20" s="31" t="s">
        <v>38</v>
      </c>
      <c r="P20" s="32"/>
    </row>
    <row r="21" spans="1:16" ht="14.25" customHeight="1" x14ac:dyDescent="0.3">
      <c r="A21" s="51" t="s">
        <v>53</v>
      </c>
      <c r="B21" s="51" t="s">
        <v>58</v>
      </c>
      <c r="C21" s="51" t="s">
        <v>58</v>
      </c>
      <c r="D21" s="51" t="s">
        <v>58</v>
      </c>
      <c r="E21" s="51" t="s">
        <v>58</v>
      </c>
      <c r="F21" s="30">
        <f>SGA!F24</f>
        <v>61990</v>
      </c>
      <c r="G21" s="30">
        <f>SGA!G24</f>
        <v>66652</v>
      </c>
      <c r="H21" s="30">
        <f>SGA!H24</f>
        <v>39114</v>
      </c>
      <c r="I21" s="30">
        <f>SGA!I24</f>
        <v>39114</v>
      </c>
      <c r="J21" s="30">
        <f>SGA!J24</f>
        <v>79851.231</v>
      </c>
      <c r="K21" s="30">
        <f>SGA!K24</f>
        <v>81444.263058449986</v>
      </c>
      <c r="L21" s="30">
        <f>SGA!L24</f>
        <v>83063.375008051968</v>
      </c>
      <c r="M21" s="30">
        <f>SGA!M24</f>
        <v>84717.997438212362</v>
      </c>
      <c r="N21" s="31" t="s">
        <v>6</v>
      </c>
      <c r="O21" s="31" t="s">
        <v>39</v>
      </c>
      <c r="P21" s="32"/>
    </row>
    <row r="22" spans="1:16" ht="14.25" customHeight="1" x14ac:dyDescent="0.3">
      <c r="A22" s="51" t="s">
        <v>53</v>
      </c>
      <c r="B22" s="51" t="s">
        <v>59</v>
      </c>
      <c r="C22" s="51" t="s">
        <v>59</v>
      </c>
      <c r="D22" s="51" t="s">
        <v>59</v>
      </c>
      <c r="E22" s="51" t="s">
        <v>59</v>
      </c>
      <c r="F22" s="30">
        <f>SGA!F25</f>
        <v>23373</v>
      </c>
      <c r="G22" s="30">
        <f>SGA!G25</f>
        <v>24840</v>
      </c>
      <c r="H22" s="30">
        <f>SGA!H25</f>
        <v>11962</v>
      </c>
      <c r="I22" s="30">
        <f>SGA!I25</f>
        <v>11962</v>
      </c>
      <c r="J22" s="30">
        <f>SGA!J25</f>
        <v>24420.423000000003</v>
      </c>
      <c r="K22" s="30">
        <f>SGA!K25</f>
        <v>24907.610438849999</v>
      </c>
      <c r="L22" s="30">
        <f>SGA!L25</f>
        <v>25402.773734374336</v>
      </c>
      <c r="M22" s="30">
        <f>SGA!M25</f>
        <v>25908.79698716307</v>
      </c>
      <c r="N22" s="31" t="s">
        <v>6</v>
      </c>
      <c r="O22" s="31" t="s">
        <v>39</v>
      </c>
      <c r="P22" s="32"/>
    </row>
    <row r="23" spans="1:16" ht="14.25" customHeight="1" x14ac:dyDescent="0.3">
      <c r="A23" s="51" t="s">
        <v>53</v>
      </c>
      <c r="B23" s="51" t="s">
        <v>60</v>
      </c>
      <c r="C23" s="51" t="s">
        <v>60</v>
      </c>
      <c r="D23" s="51" t="s">
        <v>60</v>
      </c>
      <c r="E23" s="51" t="s">
        <v>60</v>
      </c>
      <c r="F23" s="30">
        <f>SGA!F26</f>
        <v>7076</v>
      </c>
      <c r="G23" s="30">
        <f>SGA!G26</f>
        <v>3323</v>
      </c>
      <c r="H23" s="30">
        <f>SGA!H26</f>
        <v>954</v>
      </c>
      <c r="I23" s="30">
        <f>SGA!I26</f>
        <v>954</v>
      </c>
      <c r="J23" s="30">
        <f>SGA!J26</f>
        <v>1947.5910000000001</v>
      </c>
      <c r="K23" s="30">
        <f>SGA!K26</f>
        <v>1986.44544045</v>
      </c>
      <c r="L23" s="30">
        <f>SGA!L26</f>
        <v>2025.9359758061457</v>
      </c>
      <c r="M23" s="30">
        <f>SGA!M26</f>
        <v>2066.2926204442042</v>
      </c>
      <c r="N23" s="31" t="s">
        <v>6</v>
      </c>
      <c r="O23" s="31" t="s">
        <v>39</v>
      </c>
      <c r="P23" s="32"/>
    </row>
    <row r="24" spans="1:16" ht="14.25" customHeight="1" x14ac:dyDescent="0.3">
      <c r="A24" s="51" t="s">
        <v>53</v>
      </c>
      <c r="B24" s="51" t="s">
        <v>61</v>
      </c>
      <c r="C24" s="51" t="s">
        <v>61</v>
      </c>
      <c r="D24" s="51" t="s">
        <v>61</v>
      </c>
      <c r="E24" s="51" t="s">
        <v>61</v>
      </c>
      <c r="F24" s="30">
        <f>SGA!F27</f>
        <v>10171028</v>
      </c>
      <c r="G24" s="30">
        <f>SGA!G27</f>
        <v>10160672</v>
      </c>
      <c r="H24" s="30">
        <f>SGA!H27</f>
        <v>5086491</v>
      </c>
      <c r="I24" s="30">
        <f>SGA!I27</f>
        <v>5086491</v>
      </c>
      <c r="J24" s="30">
        <f>SGA!J27</f>
        <v>10384071.376500001</v>
      </c>
      <c r="K24" s="30">
        <f>SGA!K27</f>
        <v>10591233.600461176</v>
      </c>
      <c r="L24" s="30">
        <f>SGA!L27</f>
        <v>10801787.324438343</v>
      </c>
      <c r="M24" s="30">
        <f>SGA!M27</f>
        <v>11016958.927941155</v>
      </c>
      <c r="N24" s="31" t="s">
        <v>6</v>
      </c>
      <c r="O24" s="31" t="s">
        <v>39</v>
      </c>
      <c r="P24" s="32"/>
    </row>
    <row r="25" spans="1:16" ht="14.25" customHeight="1" x14ac:dyDescent="0.3">
      <c r="A25" s="51" t="s">
        <v>53</v>
      </c>
      <c r="B25" s="51" t="s">
        <v>48</v>
      </c>
      <c r="C25" s="51" t="s">
        <v>48</v>
      </c>
      <c r="D25" s="51" t="s">
        <v>48</v>
      </c>
      <c r="E25" s="51" t="s">
        <v>48</v>
      </c>
      <c r="F25" s="30">
        <f>SGA!F28</f>
        <v>34091</v>
      </c>
      <c r="G25" s="30">
        <f>SGA!G28</f>
        <v>32781</v>
      </c>
      <c r="H25" s="30">
        <f>SGA!H28</f>
        <v>13299</v>
      </c>
      <c r="I25" s="30">
        <f>SGA!I28</f>
        <v>3350.1526380000005</v>
      </c>
      <c r="J25" s="30">
        <f>SGA!J28</f>
        <v>8399.7675315238503</v>
      </c>
      <c r="K25" s="30">
        <f>SGA!K28</f>
        <v>10955.964076425476</v>
      </c>
      <c r="L25" s="30">
        <f>SGA!L28</f>
        <v>12930.075230029732</v>
      </c>
      <c r="M25" s="30">
        <f>SGA!M28</f>
        <v>15366.216327117407</v>
      </c>
      <c r="N25" s="31" t="s">
        <v>6</v>
      </c>
      <c r="O25" s="31" t="s">
        <v>40</v>
      </c>
      <c r="P25" s="32"/>
    </row>
    <row r="26" spans="1:16" ht="14.25" customHeight="1" x14ac:dyDescent="0.3">
      <c r="A26" s="51" t="s">
        <v>53</v>
      </c>
      <c r="B26" s="51" t="s">
        <v>49</v>
      </c>
      <c r="C26" s="51" t="s">
        <v>49</v>
      </c>
      <c r="D26" s="51" t="s">
        <v>49</v>
      </c>
      <c r="E26" s="51" t="s">
        <v>49</v>
      </c>
      <c r="F26" s="30">
        <f>SGA!F29</f>
        <v>1993980</v>
      </c>
      <c r="G26" s="30">
        <f>SGA!G29</f>
        <v>2000140</v>
      </c>
      <c r="H26" s="30">
        <f>SGA!H29</f>
        <v>1019680</v>
      </c>
      <c r="I26" s="30">
        <f>SGA!I29</f>
        <v>1019680</v>
      </c>
      <c r="J26" s="30">
        <f>SGA!J29</f>
        <v>2081676.7200000002</v>
      </c>
      <c r="K26" s="30">
        <f>SGA!K29</f>
        <v>2123206.170564</v>
      </c>
      <c r="L26" s="30">
        <f>SGA!L29</f>
        <v>2165415.5092348121</v>
      </c>
      <c r="M26" s="30">
        <f>SGA!M29</f>
        <v>2208550.5861787694</v>
      </c>
      <c r="N26" s="31" t="s">
        <v>6</v>
      </c>
      <c r="O26" s="31" t="s">
        <v>39</v>
      </c>
      <c r="P26" s="32"/>
    </row>
    <row r="27" spans="1:16" ht="14.25" customHeight="1" x14ac:dyDescent="0.3">
      <c r="A27" s="51" t="s">
        <v>53</v>
      </c>
      <c r="B27" s="51" t="s">
        <v>51</v>
      </c>
      <c r="C27" s="51" t="s">
        <v>51</v>
      </c>
      <c r="D27" s="51" t="s">
        <v>51</v>
      </c>
      <c r="E27" s="51" t="s">
        <v>51</v>
      </c>
      <c r="F27" s="30">
        <f>SGA!F30</f>
        <v>404461</v>
      </c>
      <c r="G27" s="30">
        <f>SGA!G30</f>
        <v>404461</v>
      </c>
      <c r="H27" s="30">
        <f>SGA!H30</f>
        <v>202461</v>
      </c>
      <c r="I27" s="30">
        <f>SGA!I30</f>
        <v>202461</v>
      </c>
      <c r="J27" s="30">
        <f>SGA!J30</f>
        <v>413324.13150000002</v>
      </c>
      <c r="K27" s="30">
        <f>SGA!K30</f>
        <v>421569.947923425</v>
      </c>
      <c r="L27" s="30">
        <f>SGA!L30</f>
        <v>429950.75848814263</v>
      </c>
      <c r="M27" s="30">
        <f>SGA!M30</f>
        <v>438515.37759722641</v>
      </c>
      <c r="N27" s="31" t="s">
        <v>6</v>
      </c>
      <c r="O27" s="31" t="s">
        <v>39</v>
      </c>
      <c r="P27" s="32"/>
    </row>
    <row r="28" spans="1:16" ht="14.25" customHeight="1" x14ac:dyDescent="0.3">
      <c r="A28" s="51" t="s">
        <v>53</v>
      </c>
      <c r="B28" s="51" t="s">
        <v>62</v>
      </c>
      <c r="C28" s="51" t="s">
        <v>62</v>
      </c>
      <c r="D28" s="51" t="s">
        <v>62</v>
      </c>
      <c r="E28" s="51" t="s">
        <v>62</v>
      </c>
      <c r="F28" s="30">
        <f>SGA!F31</f>
        <v>247888</v>
      </c>
      <c r="G28" s="30">
        <f>SGA!G31</f>
        <v>253437</v>
      </c>
      <c r="H28" s="30">
        <f>SGA!H31</f>
        <v>134700</v>
      </c>
      <c r="I28" s="30">
        <f>SGA!I31</f>
        <v>134700</v>
      </c>
      <c r="J28" s="30">
        <f>SGA!J31</f>
        <v>274990.05</v>
      </c>
      <c r="K28" s="30">
        <f>SGA!K31</f>
        <v>280476.10149749997</v>
      </c>
      <c r="L28" s="30">
        <f>SGA!L31</f>
        <v>286051.96639527025</v>
      </c>
      <c r="M28" s="30">
        <f>SGA!M31</f>
        <v>291750.12156586401</v>
      </c>
      <c r="N28" s="31" t="s">
        <v>6</v>
      </c>
      <c r="O28" s="31" t="s">
        <v>39</v>
      </c>
      <c r="P28" s="32"/>
    </row>
    <row r="29" spans="1:16" ht="14.25" customHeight="1" x14ac:dyDescent="0.3">
      <c r="A29" s="51" t="s">
        <v>53</v>
      </c>
      <c r="B29" s="51" t="s">
        <v>42</v>
      </c>
      <c r="C29" s="51" t="s">
        <v>42</v>
      </c>
      <c r="D29" s="51" t="s">
        <v>42</v>
      </c>
      <c r="E29" s="51" t="s">
        <v>42</v>
      </c>
      <c r="F29" s="30">
        <f>SGA!F32</f>
        <v>829</v>
      </c>
      <c r="G29" s="30">
        <f>SGA!G32</f>
        <v>132</v>
      </c>
      <c r="H29" s="30">
        <f>SGA!H32</f>
        <v>900</v>
      </c>
      <c r="I29" s="30">
        <f>SGA!I32</f>
        <v>900</v>
      </c>
      <c r="J29" s="30">
        <f>SGA!J32</f>
        <v>1837.3500000000001</v>
      </c>
      <c r="K29" s="30">
        <f>SGA!K32</f>
        <v>1874.0051324999999</v>
      </c>
      <c r="L29" s="30">
        <f>SGA!L32</f>
        <v>1911.2603545340999</v>
      </c>
      <c r="M29" s="30">
        <f>SGA!M32</f>
        <v>1949.3326607964191</v>
      </c>
      <c r="N29" s="31" t="s">
        <v>6</v>
      </c>
      <c r="O29" s="31" t="s">
        <v>39</v>
      </c>
      <c r="P29" s="32"/>
    </row>
    <row r="30" spans="1:16" ht="14.25" customHeight="1" x14ac:dyDescent="0.3">
      <c r="A30" s="51" t="s">
        <v>53</v>
      </c>
      <c r="B30" s="51" t="s">
        <v>63</v>
      </c>
      <c r="C30" s="51" t="s">
        <v>63</v>
      </c>
      <c r="D30" s="51" t="s">
        <v>63</v>
      </c>
      <c r="E30" s="51" t="s">
        <v>63</v>
      </c>
      <c r="F30" s="30">
        <f>SGA!F33</f>
        <v>7540</v>
      </c>
      <c r="G30" s="30">
        <f>SGA!G33</f>
        <v>16740</v>
      </c>
      <c r="H30" s="30">
        <f>SGA!H33</f>
        <v>16510</v>
      </c>
      <c r="I30" s="30">
        <f>SGA!I33</f>
        <v>16510</v>
      </c>
      <c r="J30" s="30">
        <f>SGA!J33</f>
        <v>33705.165000000001</v>
      </c>
      <c r="K30" s="30">
        <f>SGA!K33</f>
        <v>34377.583041749996</v>
      </c>
      <c r="L30" s="30">
        <f>SGA!L33</f>
        <v>35061.009392619984</v>
      </c>
      <c r="M30" s="30">
        <f>SGA!M33</f>
        <v>35759.42469972097</v>
      </c>
      <c r="N30" s="31" t="s">
        <v>6</v>
      </c>
      <c r="O30" s="31" t="s">
        <v>39</v>
      </c>
      <c r="P30" s="32"/>
    </row>
    <row r="31" spans="1:16" ht="14.25" customHeight="1" x14ac:dyDescent="0.3">
      <c r="A31" s="51" t="s">
        <v>53</v>
      </c>
      <c r="B31" s="51" t="s">
        <v>64</v>
      </c>
      <c r="C31" s="51" t="s">
        <v>64</v>
      </c>
      <c r="D31" s="51" t="s">
        <v>64</v>
      </c>
      <c r="E31" s="51" t="s">
        <v>64</v>
      </c>
      <c r="F31" s="30">
        <f>SGA!F34</f>
        <v>439</v>
      </c>
      <c r="G31" s="30">
        <f>SGA!G34</f>
        <v>2700</v>
      </c>
      <c r="H31" s="30">
        <f>SGA!H34</f>
        <v>0</v>
      </c>
      <c r="I31" s="30">
        <f>SGA!I34</f>
        <v>0</v>
      </c>
      <c r="J31" s="30">
        <f>SGA!J34</f>
        <v>0</v>
      </c>
      <c r="K31" s="30">
        <f>SGA!K34</f>
        <v>0</v>
      </c>
      <c r="L31" s="30">
        <f>SGA!L34</f>
        <v>0</v>
      </c>
      <c r="M31" s="30">
        <f>SGA!M34</f>
        <v>0</v>
      </c>
      <c r="N31" s="31" t="s">
        <v>6</v>
      </c>
      <c r="O31" s="31" t="s">
        <v>39</v>
      </c>
      <c r="P31" s="32"/>
    </row>
    <row r="32" spans="1:16" ht="14.25" customHeight="1" x14ac:dyDescent="0.3">
      <c r="A32" s="51" t="s">
        <v>53</v>
      </c>
      <c r="B32" s="51" t="s">
        <v>65</v>
      </c>
      <c r="C32" s="51" t="s">
        <v>65</v>
      </c>
      <c r="D32" s="51" t="s">
        <v>65</v>
      </c>
      <c r="E32" s="51" t="s">
        <v>65</v>
      </c>
      <c r="F32" s="30">
        <f>SGA!F35</f>
        <v>156622</v>
      </c>
      <c r="G32" s="30">
        <f>SGA!G35</f>
        <v>150596</v>
      </c>
      <c r="H32" s="30">
        <f>SGA!H35</f>
        <v>241225</v>
      </c>
      <c r="I32" s="30">
        <f>SGA!I35</f>
        <v>241225</v>
      </c>
      <c r="J32" s="30">
        <f>SGA!J35</f>
        <v>492460.83750000002</v>
      </c>
      <c r="K32" s="30">
        <f>SGA!K35</f>
        <v>502285.43120812497</v>
      </c>
      <c r="L32" s="30">
        <f>SGA!L35</f>
        <v>512270.86558054242</v>
      </c>
      <c r="M32" s="30">
        <f>SGA!M35</f>
        <v>522475.3012229068</v>
      </c>
      <c r="N32" s="31" t="s">
        <v>6</v>
      </c>
      <c r="O32" s="31" t="s">
        <v>39</v>
      </c>
      <c r="P32" s="32"/>
    </row>
    <row r="33" spans="1:16" ht="14.25" customHeight="1" x14ac:dyDescent="0.3">
      <c r="A33" s="51" t="s">
        <v>53</v>
      </c>
      <c r="B33" s="51" t="s">
        <v>66</v>
      </c>
      <c r="C33" s="51" t="s">
        <v>66</v>
      </c>
      <c r="D33" s="51" t="s">
        <v>66</v>
      </c>
      <c r="E33" s="51" t="s">
        <v>66</v>
      </c>
      <c r="F33" s="30">
        <f>SGA!F36</f>
        <v>3699844</v>
      </c>
      <c r="G33" s="30">
        <f>SGA!G36</f>
        <v>4060563</v>
      </c>
      <c r="H33" s="30">
        <f>SGA!H36</f>
        <v>1832194</v>
      </c>
      <c r="I33" s="30">
        <f>SGA!I36</f>
        <v>1832194</v>
      </c>
      <c r="J33" s="30">
        <f>SGA!J36</f>
        <v>3740424.051</v>
      </c>
      <c r="K33" s="30">
        <f>SGA!K36</f>
        <v>3815045.5108174495</v>
      </c>
      <c r="L33" s="30">
        <f>SGA!L36</f>
        <v>3890888.6155725</v>
      </c>
      <c r="M33" s="30">
        <f>SGA!M36</f>
        <v>3968395.116794704</v>
      </c>
      <c r="N33" s="31" t="s">
        <v>6</v>
      </c>
      <c r="O33" s="31" t="s">
        <v>39</v>
      </c>
      <c r="P33" s="32"/>
    </row>
    <row r="34" spans="1:16" ht="14.25" customHeight="1" x14ac:dyDescent="0.3">
      <c r="A34" s="51" t="s">
        <v>53</v>
      </c>
      <c r="B34" s="51" t="s">
        <v>67</v>
      </c>
      <c r="C34" s="51" t="s">
        <v>67</v>
      </c>
      <c r="D34" s="51" t="s">
        <v>67</v>
      </c>
      <c r="E34" s="51" t="s">
        <v>67</v>
      </c>
      <c r="F34" s="30">
        <f>SGA!F37</f>
        <v>107213</v>
      </c>
      <c r="G34" s="30">
        <f>SGA!G37</f>
        <v>112837</v>
      </c>
      <c r="H34" s="30">
        <f>SGA!H37</f>
        <v>28950</v>
      </c>
      <c r="I34" s="30">
        <f>SGA!I37</f>
        <v>28950</v>
      </c>
      <c r="J34" s="30">
        <f>SGA!J37</f>
        <v>59101.425000000003</v>
      </c>
      <c r="K34" s="30">
        <f>SGA!K37</f>
        <v>60280.498428749997</v>
      </c>
      <c r="L34" s="30">
        <f>SGA!L37</f>
        <v>61478.874737513543</v>
      </c>
      <c r="M34" s="30">
        <f>SGA!M37</f>
        <v>62703.533922284805</v>
      </c>
      <c r="N34" s="31" t="s">
        <v>6</v>
      </c>
      <c r="O34" s="31" t="s">
        <v>39</v>
      </c>
      <c r="P34" s="32"/>
    </row>
    <row r="35" spans="1:16" ht="14.25" customHeight="1" x14ac:dyDescent="0.3">
      <c r="A35" s="51" t="s">
        <v>68</v>
      </c>
      <c r="B35" s="51" t="s">
        <v>69</v>
      </c>
      <c r="C35" s="51" t="s">
        <v>69</v>
      </c>
      <c r="D35" s="51" t="s">
        <v>69</v>
      </c>
      <c r="E35" s="51" t="s">
        <v>69</v>
      </c>
      <c r="F35" s="30">
        <f>NO!F5</f>
        <v>834356</v>
      </c>
      <c r="G35" s="30">
        <f>NO!G5</f>
        <v>804784</v>
      </c>
      <c r="H35" s="30">
        <f>NO!H5</f>
        <v>396278</v>
      </c>
      <c r="I35" s="30">
        <f>NO!I5</f>
        <v>0</v>
      </c>
      <c r="J35" s="30">
        <f>NO!J5</f>
        <v>0</v>
      </c>
      <c r="K35" s="30">
        <f>NO!K5</f>
        <v>0</v>
      </c>
      <c r="L35" s="30">
        <f>NO!L5</f>
        <v>0</v>
      </c>
      <c r="M35" s="30">
        <f>NO!M5</f>
        <v>0</v>
      </c>
      <c r="N35" s="31" t="s">
        <v>7</v>
      </c>
      <c r="O35" s="31" t="s">
        <v>41</v>
      </c>
      <c r="P35" s="32"/>
    </row>
  </sheetData>
  <sheetProtection formatCells="0" formatColumns="0" formatRows="0" insertRows="0" deleteRows="0"/>
  <phoneticPr fontId="1" type="noConversion"/>
  <pageMargins left="0.25" right="0.25" top="0.75" bottom="0.75" header="0.3" footer="0.3"/>
  <pageSetup paperSize="9" scale="38"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346" stopIfTrue="1" id="{99CA0874-CF60-4A17-A0FF-49AB979A1713}">
            <xm:f>Report_DCF!$B$4="M USD"</xm:f>
            <x14:dxf>
              <numFmt numFmtId="189" formatCode="#,##0,,_);\(#,##0,,\);&quot; - &quot;;@_)"/>
            </x14:dxf>
          </x14:cfRule>
          <xm:sqref>I1</xm:sqref>
        </x14:conditionalFormatting>
        <x14:conditionalFormatting xmlns:xm="http://schemas.microsoft.com/office/excel/2006/main">
          <x14:cfRule type="expression" priority="345" stopIfTrue="1" id="{6DAEE0EA-7987-46D9-9B31-CA0482C14A38}">
            <xm:f>Report_DCF!$B$4="M USD"</xm:f>
            <x14:dxf>
              <numFmt numFmtId="189" formatCode="#,##0,,_);\(#,##0,,\);&quot; - &quot;;@_)"/>
            </x14:dxf>
          </x14:cfRule>
          <xm:sqref>J1</xm:sqref>
        </x14:conditionalFormatting>
        <x14:conditionalFormatting xmlns:xm="http://schemas.microsoft.com/office/excel/2006/main">
          <x14:cfRule type="expression" priority="344" stopIfTrue="1" id="{F39B6D45-9098-4DBF-92C1-151805115704}">
            <xm:f>Report_DCF!$B$4="M USD"</xm:f>
            <x14:dxf>
              <numFmt numFmtId="189" formatCode="#,##0,,_);\(#,##0,,\);&quot; - &quot;;@_)"/>
            </x14:dxf>
          </x14:cfRule>
          <xm:sqref>K1</xm:sqref>
        </x14:conditionalFormatting>
        <x14:conditionalFormatting xmlns:xm="http://schemas.microsoft.com/office/excel/2006/main">
          <x14:cfRule type="expression" priority="343" stopIfTrue="1" id="{56C538CF-BD43-4CD3-81C9-EA9D573F5770}">
            <xm:f>Report_DCF!$B$4="M USD"</xm:f>
            <x14:dxf>
              <numFmt numFmtId="189" formatCode="#,##0,,_);\(#,##0,,\);&quot; - &quot;;@_)"/>
            </x14:dxf>
          </x14:cfRule>
          <xm:sqref>L1</xm:sqref>
        </x14:conditionalFormatting>
        <x14:conditionalFormatting xmlns:xm="http://schemas.microsoft.com/office/excel/2006/main">
          <x14:cfRule type="expression" priority="342" stopIfTrue="1" id="{F68F56D4-A3D5-4685-9488-3EF218260658}">
            <xm:f>Report_DCF!$B$4="M USD"</xm:f>
            <x14:dxf>
              <numFmt numFmtId="189" formatCode="#,##0,,_);\(#,##0,,\);&quot; - &quot;;@_)"/>
            </x14:dxf>
          </x14:cfRule>
          <xm:sqref>M1</xm:sqref>
        </x14:conditionalFormatting>
        <x14:conditionalFormatting xmlns:xm="http://schemas.microsoft.com/office/excel/2006/main">
          <x14:cfRule type="expression" priority="341" stopIfTrue="1" id="{165C1428-5F70-45FD-B726-2292C7E84E51}">
            <xm:f>Report_DCF!$B$4="M USD"</xm:f>
            <x14:dxf>
              <numFmt numFmtId="189" formatCode="#,##0,,_);\(#,##0,,\);&quot; - &quot;;@_)"/>
            </x14:dxf>
          </x14:cfRule>
          <xm:sqref>F5</xm:sqref>
        </x14:conditionalFormatting>
        <x14:conditionalFormatting xmlns:xm="http://schemas.microsoft.com/office/excel/2006/main">
          <x14:cfRule type="expression" priority="340" stopIfTrue="1" id="{0FB82D56-4FCA-4472-AE6E-66E999869DC9}">
            <xm:f>Report_DCF!$B$4="M USD"</xm:f>
            <x14:dxf>
              <numFmt numFmtId="189" formatCode="#,##0,,_);\(#,##0,,\);&quot; - &quot;;@_)"/>
            </x14:dxf>
          </x14:cfRule>
          <xm:sqref>G5</xm:sqref>
        </x14:conditionalFormatting>
        <x14:conditionalFormatting xmlns:xm="http://schemas.microsoft.com/office/excel/2006/main">
          <x14:cfRule type="expression" priority="339" stopIfTrue="1" id="{61FB050E-E642-4E07-8798-C303AB1C207C}">
            <xm:f>Report_DCF!$B$4="M USD"</xm:f>
            <x14:dxf>
              <numFmt numFmtId="189" formatCode="#,##0,,_);\(#,##0,,\);&quot; - &quot;;@_)"/>
            </x14:dxf>
          </x14:cfRule>
          <xm:sqref>H5</xm:sqref>
        </x14:conditionalFormatting>
        <x14:conditionalFormatting xmlns:xm="http://schemas.microsoft.com/office/excel/2006/main">
          <x14:cfRule type="expression" priority="338" stopIfTrue="1" id="{BF233F7E-3843-4905-8AC2-B4DBDC39D55A}">
            <xm:f>Report_DCF!$B$4="M USD"</xm:f>
            <x14:dxf>
              <numFmt numFmtId="189" formatCode="#,##0,,_);\(#,##0,,\);&quot; - &quot;;@_)"/>
            </x14:dxf>
          </x14:cfRule>
          <xm:sqref>I5</xm:sqref>
        </x14:conditionalFormatting>
        <x14:conditionalFormatting xmlns:xm="http://schemas.microsoft.com/office/excel/2006/main">
          <x14:cfRule type="expression" priority="337" stopIfTrue="1" id="{C4C6D17C-B9F2-4254-89F4-F3DD3C062724}">
            <xm:f>Report_DCF!$B$4="M USD"</xm:f>
            <x14:dxf>
              <numFmt numFmtId="189" formatCode="#,##0,,_);\(#,##0,,\);&quot; - &quot;;@_)"/>
            </x14:dxf>
          </x14:cfRule>
          <xm:sqref>J5</xm:sqref>
        </x14:conditionalFormatting>
        <x14:conditionalFormatting xmlns:xm="http://schemas.microsoft.com/office/excel/2006/main">
          <x14:cfRule type="expression" priority="336" stopIfTrue="1" id="{9DBF71DB-F8C2-4FE6-862D-5C9D3BF6EA6C}">
            <xm:f>Report_DCF!$B$4="M USD"</xm:f>
            <x14:dxf>
              <numFmt numFmtId="189" formatCode="#,##0,,_);\(#,##0,,\);&quot; - &quot;;@_)"/>
            </x14:dxf>
          </x14:cfRule>
          <xm:sqref>K5</xm:sqref>
        </x14:conditionalFormatting>
        <x14:conditionalFormatting xmlns:xm="http://schemas.microsoft.com/office/excel/2006/main">
          <x14:cfRule type="expression" priority="335" stopIfTrue="1" id="{017DCF8C-C0FF-4F4A-A4B7-B4A1A20BEA8F}">
            <xm:f>Report_DCF!$B$4="M USD"</xm:f>
            <x14:dxf>
              <numFmt numFmtId="189" formatCode="#,##0,,_);\(#,##0,,\);&quot; - &quot;;@_)"/>
            </x14:dxf>
          </x14:cfRule>
          <xm:sqref>L5</xm:sqref>
        </x14:conditionalFormatting>
        <x14:conditionalFormatting xmlns:xm="http://schemas.microsoft.com/office/excel/2006/main">
          <x14:cfRule type="expression" priority="334" stopIfTrue="1" id="{C34E640A-D984-41B8-A973-731956F97EB6}">
            <xm:f>Report_DCF!$B$4="M USD"</xm:f>
            <x14:dxf>
              <numFmt numFmtId="189" formatCode="#,##0,,_);\(#,##0,,\);&quot; - &quot;;@_)"/>
            </x14:dxf>
          </x14:cfRule>
          <xm:sqref>M5</xm:sqref>
        </x14:conditionalFormatting>
        <x14:conditionalFormatting xmlns:xm="http://schemas.microsoft.com/office/excel/2006/main">
          <x14:cfRule type="expression" priority="333" stopIfTrue="1" id="{F666D461-C4F0-4E9F-8547-F189C294DE8E}">
            <xm:f>Report_DCF!$B$4="M USD"</xm:f>
            <x14:dxf>
              <numFmt numFmtId="189" formatCode="#,##0,,_);\(#,##0,,\);&quot; - &quot;;@_)"/>
            </x14:dxf>
          </x14:cfRule>
          <xm:sqref>N5</xm:sqref>
        </x14:conditionalFormatting>
        <x14:conditionalFormatting xmlns:xm="http://schemas.microsoft.com/office/excel/2006/main">
          <x14:cfRule type="expression" priority="332" stopIfTrue="1" id="{AC1AF20B-279D-433B-9576-1E2953C1041F}">
            <xm:f>Report_DCF!$B$4="M USD"</xm:f>
            <x14:dxf>
              <numFmt numFmtId="189" formatCode="#,##0,,_);\(#,##0,,\);&quot; - &quot;;@_)"/>
            </x14:dxf>
          </x14:cfRule>
          <xm:sqref>O5</xm:sqref>
        </x14:conditionalFormatting>
        <x14:conditionalFormatting xmlns:xm="http://schemas.microsoft.com/office/excel/2006/main">
          <x14:cfRule type="expression" priority="331" stopIfTrue="1" id="{A0C5E32D-FA1D-40AC-B1AD-D05E077514E1}">
            <xm:f>Report_DCF!$B$4="M USD"</xm:f>
            <x14:dxf>
              <numFmt numFmtId="189" formatCode="#,##0,,_);\(#,##0,,\);&quot; - &quot;;@_)"/>
            </x14:dxf>
          </x14:cfRule>
          <xm:sqref>P5</xm:sqref>
        </x14:conditionalFormatting>
        <x14:conditionalFormatting xmlns:xm="http://schemas.microsoft.com/office/excel/2006/main">
          <x14:cfRule type="expression" priority="330" stopIfTrue="1" id="{C6B600C7-06FE-4CA5-AAEE-E4904F8B2FA2}">
            <xm:f>Report_DCF!$B$4="M USD"</xm:f>
            <x14:dxf>
              <numFmt numFmtId="189" formatCode="#,##0,,_);\(#,##0,,\);&quot; - &quot;;@_)"/>
            </x14:dxf>
          </x14:cfRule>
          <xm:sqref>F6</xm:sqref>
        </x14:conditionalFormatting>
        <x14:conditionalFormatting xmlns:xm="http://schemas.microsoft.com/office/excel/2006/main">
          <x14:cfRule type="expression" priority="329" stopIfTrue="1" id="{92F161BC-DC05-423E-BDE3-211E7C07B01F}">
            <xm:f>Report_DCF!$B$4="M USD"</xm:f>
            <x14:dxf>
              <numFmt numFmtId="189" formatCode="#,##0,,_);\(#,##0,,\);&quot; - &quot;;@_)"/>
            </x14:dxf>
          </x14:cfRule>
          <xm:sqref>G6</xm:sqref>
        </x14:conditionalFormatting>
        <x14:conditionalFormatting xmlns:xm="http://schemas.microsoft.com/office/excel/2006/main">
          <x14:cfRule type="expression" priority="328" stopIfTrue="1" id="{197736FA-D5B8-4AC9-BF02-111FEE32CF48}">
            <xm:f>Report_DCF!$B$4="M USD"</xm:f>
            <x14:dxf>
              <numFmt numFmtId="189" formatCode="#,##0,,_);\(#,##0,,\);&quot; - &quot;;@_)"/>
            </x14:dxf>
          </x14:cfRule>
          <xm:sqref>H6</xm:sqref>
        </x14:conditionalFormatting>
        <x14:conditionalFormatting xmlns:xm="http://schemas.microsoft.com/office/excel/2006/main">
          <x14:cfRule type="expression" priority="327" stopIfTrue="1" id="{98DF3625-39F1-4D10-B4B4-EB22A44360C1}">
            <xm:f>Report_DCF!$B$4="M USD"</xm:f>
            <x14:dxf>
              <numFmt numFmtId="189" formatCode="#,##0,,_);\(#,##0,,\);&quot; - &quot;;@_)"/>
            </x14:dxf>
          </x14:cfRule>
          <xm:sqref>I6</xm:sqref>
        </x14:conditionalFormatting>
        <x14:conditionalFormatting xmlns:xm="http://schemas.microsoft.com/office/excel/2006/main">
          <x14:cfRule type="expression" priority="326" stopIfTrue="1" id="{C75F230A-ADE8-4659-B2CB-801392F893D2}">
            <xm:f>Report_DCF!$B$4="M USD"</xm:f>
            <x14:dxf>
              <numFmt numFmtId="189" formatCode="#,##0,,_);\(#,##0,,\);&quot; - &quot;;@_)"/>
            </x14:dxf>
          </x14:cfRule>
          <xm:sqref>J6</xm:sqref>
        </x14:conditionalFormatting>
        <x14:conditionalFormatting xmlns:xm="http://schemas.microsoft.com/office/excel/2006/main">
          <x14:cfRule type="expression" priority="325" stopIfTrue="1" id="{493B81FB-5AF1-4620-AAFD-9D49255FA7FA}">
            <xm:f>Report_DCF!$B$4="M USD"</xm:f>
            <x14:dxf>
              <numFmt numFmtId="189" formatCode="#,##0,,_);\(#,##0,,\);&quot; - &quot;;@_)"/>
            </x14:dxf>
          </x14:cfRule>
          <xm:sqref>K6</xm:sqref>
        </x14:conditionalFormatting>
        <x14:conditionalFormatting xmlns:xm="http://schemas.microsoft.com/office/excel/2006/main">
          <x14:cfRule type="expression" priority="324" stopIfTrue="1" id="{45C700C0-930A-4D14-8D13-EAF004CA05C5}">
            <xm:f>Report_DCF!$B$4="M USD"</xm:f>
            <x14:dxf>
              <numFmt numFmtId="189" formatCode="#,##0,,_);\(#,##0,,\);&quot; - &quot;;@_)"/>
            </x14:dxf>
          </x14:cfRule>
          <xm:sqref>L6</xm:sqref>
        </x14:conditionalFormatting>
        <x14:conditionalFormatting xmlns:xm="http://schemas.microsoft.com/office/excel/2006/main">
          <x14:cfRule type="expression" priority="323" stopIfTrue="1" id="{C72D1F8F-7CBD-4F9C-892E-4EC2C5ADE875}">
            <xm:f>Report_DCF!$B$4="M USD"</xm:f>
            <x14:dxf>
              <numFmt numFmtId="189" formatCode="#,##0,,_);\(#,##0,,\);&quot; - &quot;;@_)"/>
            </x14:dxf>
          </x14:cfRule>
          <xm:sqref>M6</xm:sqref>
        </x14:conditionalFormatting>
        <x14:conditionalFormatting xmlns:xm="http://schemas.microsoft.com/office/excel/2006/main">
          <x14:cfRule type="expression" priority="322" stopIfTrue="1" id="{C1F8E377-9A9B-4049-97B4-8A32C25A83AE}">
            <xm:f>Report_DCF!$B$4="M USD"</xm:f>
            <x14:dxf>
              <numFmt numFmtId="189" formatCode="#,##0,,_);\(#,##0,,\);&quot; - &quot;;@_)"/>
            </x14:dxf>
          </x14:cfRule>
          <xm:sqref>N6</xm:sqref>
        </x14:conditionalFormatting>
        <x14:conditionalFormatting xmlns:xm="http://schemas.microsoft.com/office/excel/2006/main">
          <x14:cfRule type="expression" priority="321" stopIfTrue="1" id="{89E5B24F-150F-438F-BD51-B7BB82557C92}">
            <xm:f>Report_DCF!$B$4="M USD"</xm:f>
            <x14:dxf>
              <numFmt numFmtId="189" formatCode="#,##0,,_);\(#,##0,,\);&quot; - &quot;;@_)"/>
            </x14:dxf>
          </x14:cfRule>
          <xm:sqref>O6</xm:sqref>
        </x14:conditionalFormatting>
        <x14:conditionalFormatting xmlns:xm="http://schemas.microsoft.com/office/excel/2006/main">
          <x14:cfRule type="expression" priority="320" stopIfTrue="1" id="{EAF61B5D-C6CA-448A-BAA7-B15BF9BC905C}">
            <xm:f>Report_DCF!$B$4="M USD"</xm:f>
            <x14:dxf>
              <numFmt numFmtId="189" formatCode="#,##0,,_);\(#,##0,,\);&quot; - &quot;;@_)"/>
            </x14:dxf>
          </x14:cfRule>
          <xm:sqref>P6</xm:sqref>
        </x14:conditionalFormatting>
        <x14:conditionalFormatting xmlns:xm="http://schemas.microsoft.com/office/excel/2006/main">
          <x14:cfRule type="expression" priority="319" stopIfTrue="1" id="{4DD4F543-FE25-4A3B-A67C-E85A0FD2C2AE}">
            <xm:f>Report_DCF!$B$4="M USD"</xm:f>
            <x14:dxf>
              <numFmt numFmtId="189" formatCode="#,##0,,_);\(#,##0,,\);&quot; - &quot;;@_)"/>
            </x14:dxf>
          </x14:cfRule>
          <xm:sqref>F7</xm:sqref>
        </x14:conditionalFormatting>
        <x14:conditionalFormatting xmlns:xm="http://schemas.microsoft.com/office/excel/2006/main">
          <x14:cfRule type="expression" priority="318" stopIfTrue="1" id="{AF362436-2BF2-4361-ADE7-87978693F593}">
            <xm:f>Report_DCF!$B$4="M USD"</xm:f>
            <x14:dxf>
              <numFmt numFmtId="189" formatCode="#,##0,,_);\(#,##0,,\);&quot; - &quot;;@_)"/>
            </x14:dxf>
          </x14:cfRule>
          <xm:sqref>G7</xm:sqref>
        </x14:conditionalFormatting>
        <x14:conditionalFormatting xmlns:xm="http://schemas.microsoft.com/office/excel/2006/main">
          <x14:cfRule type="expression" priority="317" stopIfTrue="1" id="{3C44EF7D-5D66-4A92-8E33-4310B9BC8C3E}">
            <xm:f>Report_DCF!$B$4="M USD"</xm:f>
            <x14:dxf>
              <numFmt numFmtId="189" formatCode="#,##0,,_);\(#,##0,,\);&quot; - &quot;;@_)"/>
            </x14:dxf>
          </x14:cfRule>
          <xm:sqref>H7</xm:sqref>
        </x14:conditionalFormatting>
        <x14:conditionalFormatting xmlns:xm="http://schemas.microsoft.com/office/excel/2006/main">
          <x14:cfRule type="expression" priority="316" stopIfTrue="1" id="{9D109862-28ED-4E29-9558-D2C18EAC8BD1}">
            <xm:f>Report_DCF!$B$4="M USD"</xm:f>
            <x14:dxf>
              <numFmt numFmtId="189" formatCode="#,##0,,_);\(#,##0,,\);&quot; - &quot;;@_)"/>
            </x14:dxf>
          </x14:cfRule>
          <xm:sqref>I7</xm:sqref>
        </x14:conditionalFormatting>
        <x14:conditionalFormatting xmlns:xm="http://schemas.microsoft.com/office/excel/2006/main">
          <x14:cfRule type="expression" priority="315" stopIfTrue="1" id="{60310A1F-6EF0-4F6D-A581-771D1C1C7FBA}">
            <xm:f>Report_DCF!$B$4="M USD"</xm:f>
            <x14:dxf>
              <numFmt numFmtId="189" formatCode="#,##0,,_);\(#,##0,,\);&quot; - &quot;;@_)"/>
            </x14:dxf>
          </x14:cfRule>
          <xm:sqref>J7</xm:sqref>
        </x14:conditionalFormatting>
        <x14:conditionalFormatting xmlns:xm="http://schemas.microsoft.com/office/excel/2006/main">
          <x14:cfRule type="expression" priority="314" stopIfTrue="1" id="{76E95846-19B6-4238-A4F7-733C76FC7B0B}">
            <xm:f>Report_DCF!$B$4="M USD"</xm:f>
            <x14:dxf>
              <numFmt numFmtId="189" formatCode="#,##0,,_);\(#,##0,,\);&quot; - &quot;;@_)"/>
            </x14:dxf>
          </x14:cfRule>
          <xm:sqref>K7</xm:sqref>
        </x14:conditionalFormatting>
        <x14:conditionalFormatting xmlns:xm="http://schemas.microsoft.com/office/excel/2006/main">
          <x14:cfRule type="expression" priority="313" stopIfTrue="1" id="{5C8562E6-797C-4B1C-9562-CB7442F4F89B}">
            <xm:f>Report_DCF!$B$4="M USD"</xm:f>
            <x14:dxf>
              <numFmt numFmtId="189" formatCode="#,##0,,_);\(#,##0,,\);&quot; - &quot;;@_)"/>
            </x14:dxf>
          </x14:cfRule>
          <xm:sqref>L7</xm:sqref>
        </x14:conditionalFormatting>
        <x14:conditionalFormatting xmlns:xm="http://schemas.microsoft.com/office/excel/2006/main">
          <x14:cfRule type="expression" priority="312" stopIfTrue="1" id="{050ADC23-752D-4202-B79F-39AD94D7B856}">
            <xm:f>Report_DCF!$B$4="M USD"</xm:f>
            <x14:dxf>
              <numFmt numFmtId="189" formatCode="#,##0,,_);\(#,##0,,\);&quot; - &quot;;@_)"/>
            </x14:dxf>
          </x14:cfRule>
          <xm:sqref>M7</xm:sqref>
        </x14:conditionalFormatting>
        <x14:conditionalFormatting xmlns:xm="http://schemas.microsoft.com/office/excel/2006/main">
          <x14:cfRule type="expression" priority="311" stopIfTrue="1" id="{E91EB1D9-0CCE-4D74-8FA0-6697D857FA27}">
            <xm:f>Report_DCF!$B$4="M USD"</xm:f>
            <x14:dxf>
              <numFmt numFmtId="189" formatCode="#,##0,,_);\(#,##0,,\);&quot; - &quot;;@_)"/>
            </x14:dxf>
          </x14:cfRule>
          <xm:sqref>N7</xm:sqref>
        </x14:conditionalFormatting>
        <x14:conditionalFormatting xmlns:xm="http://schemas.microsoft.com/office/excel/2006/main">
          <x14:cfRule type="expression" priority="310" stopIfTrue="1" id="{5D0DD9E9-783A-4F84-9B61-CDBC18796A01}">
            <xm:f>Report_DCF!$B$4="M USD"</xm:f>
            <x14:dxf>
              <numFmt numFmtId="189" formatCode="#,##0,,_);\(#,##0,,\);&quot; - &quot;;@_)"/>
            </x14:dxf>
          </x14:cfRule>
          <xm:sqref>O7</xm:sqref>
        </x14:conditionalFormatting>
        <x14:conditionalFormatting xmlns:xm="http://schemas.microsoft.com/office/excel/2006/main">
          <x14:cfRule type="expression" priority="309" stopIfTrue="1" id="{EDEEA0C6-B468-4DC9-A4D7-3D791FD1CAE4}">
            <xm:f>Report_DCF!$B$4="M USD"</xm:f>
            <x14:dxf>
              <numFmt numFmtId="189" formatCode="#,##0,,_);\(#,##0,,\);&quot; - &quot;;@_)"/>
            </x14:dxf>
          </x14:cfRule>
          <xm:sqref>P7</xm:sqref>
        </x14:conditionalFormatting>
        <x14:conditionalFormatting xmlns:xm="http://schemas.microsoft.com/office/excel/2006/main">
          <x14:cfRule type="expression" priority="308" stopIfTrue="1" id="{C1E0C883-A46A-47F8-83E1-06CB591E5690}">
            <xm:f>Report_DCF!$B$4="M USD"</xm:f>
            <x14:dxf>
              <numFmt numFmtId="189" formatCode="#,##0,,_);\(#,##0,,\);&quot; - &quot;;@_)"/>
            </x14:dxf>
          </x14:cfRule>
          <xm:sqref>F8</xm:sqref>
        </x14:conditionalFormatting>
        <x14:conditionalFormatting xmlns:xm="http://schemas.microsoft.com/office/excel/2006/main">
          <x14:cfRule type="expression" priority="307" stopIfTrue="1" id="{78C0C38D-713B-44FB-8B61-E94027A85DF0}">
            <xm:f>Report_DCF!$B$4="M USD"</xm:f>
            <x14:dxf>
              <numFmt numFmtId="189" formatCode="#,##0,,_);\(#,##0,,\);&quot; - &quot;;@_)"/>
            </x14:dxf>
          </x14:cfRule>
          <xm:sqref>G8</xm:sqref>
        </x14:conditionalFormatting>
        <x14:conditionalFormatting xmlns:xm="http://schemas.microsoft.com/office/excel/2006/main">
          <x14:cfRule type="expression" priority="306" stopIfTrue="1" id="{8BE27D0A-71E4-4D59-8400-A1FB6390EFC0}">
            <xm:f>Report_DCF!$B$4="M USD"</xm:f>
            <x14:dxf>
              <numFmt numFmtId="189" formatCode="#,##0,,_);\(#,##0,,\);&quot; - &quot;;@_)"/>
            </x14:dxf>
          </x14:cfRule>
          <xm:sqref>H8</xm:sqref>
        </x14:conditionalFormatting>
        <x14:conditionalFormatting xmlns:xm="http://schemas.microsoft.com/office/excel/2006/main">
          <x14:cfRule type="expression" priority="305" stopIfTrue="1" id="{F28E3CF9-231D-4C9E-BD4A-C82830B80399}">
            <xm:f>Report_DCF!$B$4="M USD"</xm:f>
            <x14:dxf>
              <numFmt numFmtId="189" formatCode="#,##0,,_);\(#,##0,,\);&quot; - &quot;;@_)"/>
            </x14:dxf>
          </x14:cfRule>
          <xm:sqref>I8</xm:sqref>
        </x14:conditionalFormatting>
        <x14:conditionalFormatting xmlns:xm="http://schemas.microsoft.com/office/excel/2006/main">
          <x14:cfRule type="expression" priority="304" stopIfTrue="1" id="{28F1118D-10DB-4A0C-ADC0-F02F72FCCF07}">
            <xm:f>Report_DCF!$B$4="M USD"</xm:f>
            <x14:dxf>
              <numFmt numFmtId="189" formatCode="#,##0,,_);\(#,##0,,\);&quot; - &quot;;@_)"/>
            </x14:dxf>
          </x14:cfRule>
          <xm:sqref>J8</xm:sqref>
        </x14:conditionalFormatting>
        <x14:conditionalFormatting xmlns:xm="http://schemas.microsoft.com/office/excel/2006/main">
          <x14:cfRule type="expression" priority="303" stopIfTrue="1" id="{9D781864-D3EF-431F-BB7C-785F2B850B8A}">
            <xm:f>Report_DCF!$B$4="M USD"</xm:f>
            <x14:dxf>
              <numFmt numFmtId="189" formatCode="#,##0,,_);\(#,##0,,\);&quot; - &quot;;@_)"/>
            </x14:dxf>
          </x14:cfRule>
          <xm:sqref>K8</xm:sqref>
        </x14:conditionalFormatting>
        <x14:conditionalFormatting xmlns:xm="http://schemas.microsoft.com/office/excel/2006/main">
          <x14:cfRule type="expression" priority="302" stopIfTrue="1" id="{20D19DA4-2151-43EB-822C-B14FB8483EDF}">
            <xm:f>Report_DCF!$B$4="M USD"</xm:f>
            <x14:dxf>
              <numFmt numFmtId="189" formatCode="#,##0,,_);\(#,##0,,\);&quot; - &quot;;@_)"/>
            </x14:dxf>
          </x14:cfRule>
          <xm:sqref>L8</xm:sqref>
        </x14:conditionalFormatting>
        <x14:conditionalFormatting xmlns:xm="http://schemas.microsoft.com/office/excel/2006/main">
          <x14:cfRule type="expression" priority="301" stopIfTrue="1" id="{309AF905-952D-42C7-A65C-2DFD5145663F}">
            <xm:f>Report_DCF!$B$4="M USD"</xm:f>
            <x14:dxf>
              <numFmt numFmtId="189" formatCode="#,##0,,_);\(#,##0,,\);&quot; - &quot;;@_)"/>
            </x14:dxf>
          </x14:cfRule>
          <xm:sqref>M8</xm:sqref>
        </x14:conditionalFormatting>
        <x14:conditionalFormatting xmlns:xm="http://schemas.microsoft.com/office/excel/2006/main">
          <x14:cfRule type="expression" priority="300" stopIfTrue="1" id="{C7F21EFC-D1C1-4FE0-B3EF-B9EB08F79061}">
            <xm:f>Report_DCF!$B$4="M USD"</xm:f>
            <x14:dxf>
              <numFmt numFmtId="189" formatCode="#,##0,,_);\(#,##0,,\);&quot; - &quot;;@_)"/>
            </x14:dxf>
          </x14:cfRule>
          <xm:sqref>N8</xm:sqref>
        </x14:conditionalFormatting>
        <x14:conditionalFormatting xmlns:xm="http://schemas.microsoft.com/office/excel/2006/main">
          <x14:cfRule type="expression" priority="299" stopIfTrue="1" id="{9A234FA4-BBE3-430C-82A1-C90865FBD2A4}">
            <xm:f>Report_DCF!$B$4="M USD"</xm:f>
            <x14:dxf>
              <numFmt numFmtId="189" formatCode="#,##0,,_);\(#,##0,,\);&quot; - &quot;;@_)"/>
            </x14:dxf>
          </x14:cfRule>
          <xm:sqref>O8</xm:sqref>
        </x14:conditionalFormatting>
        <x14:conditionalFormatting xmlns:xm="http://schemas.microsoft.com/office/excel/2006/main">
          <x14:cfRule type="expression" priority="298" stopIfTrue="1" id="{D398B3B5-A749-4469-B5D2-B9E021EFC198}">
            <xm:f>Report_DCF!$B$4="M USD"</xm:f>
            <x14:dxf>
              <numFmt numFmtId="189" formatCode="#,##0,,_);\(#,##0,,\);&quot; - &quot;;@_)"/>
            </x14:dxf>
          </x14:cfRule>
          <xm:sqref>P8</xm:sqref>
        </x14:conditionalFormatting>
        <x14:conditionalFormatting xmlns:xm="http://schemas.microsoft.com/office/excel/2006/main">
          <x14:cfRule type="expression" priority="297" stopIfTrue="1" id="{C2C5FF6B-8B14-4E59-B1BD-7EEA76670210}">
            <xm:f>Report_DCF!$B$4="M USD"</xm:f>
            <x14:dxf>
              <numFmt numFmtId="189" formatCode="#,##0,,_);\(#,##0,,\);&quot; - &quot;;@_)"/>
            </x14:dxf>
          </x14:cfRule>
          <xm:sqref>F9</xm:sqref>
        </x14:conditionalFormatting>
        <x14:conditionalFormatting xmlns:xm="http://schemas.microsoft.com/office/excel/2006/main">
          <x14:cfRule type="expression" priority="296" stopIfTrue="1" id="{A2F0CFEA-E237-4F46-9EC8-CD65F23AE7C2}">
            <xm:f>Report_DCF!$B$4="M USD"</xm:f>
            <x14:dxf>
              <numFmt numFmtId="189" formatCode="#,##0,,_);\(#,##0,,\);&quot; - &quot;;@_)"/>
            </x14:dxf>
          </x14:cfRule>
          <xm:sqref>G9</xm:sqref>
        </x14:conditionalFormatting>
        <x14:conditionalFormatting xmlns:xm="http://schemas.microsoft.com/office/excel/2006/main">
          <x14:cfRule type="expression" priority="295" stopIfTrue="1" id="{97008539-BCCD-4C13-AC59-9D85B6A993DE}">
            <xm:f>Report_DCF!$B$4="M USD"</xm:f>
            <x14:dxf>
              <numFmt numFmtId="189" formatCode="#,##0,,_);\(#,##0,,\);&quot; - &quot;;@_)"/>
            </x14:dxf>
          </x14:cfRule>
          <xm:sqref>H9</xm:sqref>
        </x14:conditionalFormatting>
        <x14:conditionalFormatting xmlns:xm="http://schemas.microsoft.com/office/excel/2006/main">
          <x14:cfRule type="expression" priority="294" stopIfTrue="1" id="{346B5969-F13C-4D8A-AE55-21613527C18E}">
            <xm:f>Report_DCF!$B$4="M USD"</xm:f>
            <x14:dxf>
              <numFmt numFmtId="189" formatCode="#,##0,,_);\(#,##0,,\);&quot; - &quot;;@_)"/>
            </x14:dxf>
          </x14:cfRule>
          <xm:sqref>I9</xm:sqref>
        </x14:conditionalFormatting>
        <x14:conditionalFormatting xmlns:xm="http://schemas.microsoft.com/office/excel/2006/main">
          <x14:cfRule type="expression" priority="293" stopIfTrue="1" id="{8D04C8F5-6A8D-477F-B77C-7739B9FD4D96}">
            <xm:f>Report_DCF!$B$4="M USD"</xm:f>
            <x14:dxf>
              <numFmt numFmtId="189" formatCode="#,##0,,_);\(#,##0,,\);&quot; - &quot;;@_)"/>
            </x14:dxf>
          </x14:cfRule>
          <xm:sqref>J9</xm:sqref>
        </x14:conditionalFormatting>
        <x14:conditionalFormatting xmlns:xm="http://schemas.microsoft.com/office/excel/2006/main">
          <x14:cfRule type="expression" priority="292" stopIfTrue="1" id="{B3603306-38F8-403D-91D7-32A4E15B86CE}">
            <xm:f>Report_DCF!$B$4="M USD"</xm:f>
            <x14:dxf>
              <numFmt numFmtId="189" formatCode="#,##0,,_);\(#,##0,,\);&quot; - &quot;;@_)"/>
            </x14:dxf>
          </x14:cfRule>
          <xm:sqref>K9</xm:sqref>
        </x14:conditionalFormatting>
        <x14:conditionalFormatting xmlns:xm="http://schemas.microsoft.com/office/excel/2006/main">
          <x14:cfRule type="expression" priority="291" stopIfTrue="1" id="{13160DF4-2506-4B15-B9C6-85E5C0B75AF4}">
            <xm:f>Report_DCF!$B$4="M USD"</xm:f>
            <x14:dxf>
              <numFmt numFmtId="189" formatCode="#,##0,,_);\(#,##0,,\);&quot; - &quot;;@_)"/>
            </x14:dxf>
          </x14:cfRule>
          <xm:sqref>L9</xm:sqref>
        </x14:conditionalFormatting>
        <x14:conditionalFormatting xmlns:xm="http://schemas.microsoft.com/office/excel/2006/main">
          <x14:cfRule type="expression" priority="290" stopIfTrue="1" id="{1677C835-36AF-4013-AB9F-0BB78C513135}">
            <xm:f>Report_DCF!$B$4="M USD"</xm:f>
            <x14:dxf>
              <numFmt numFmtId="189" formatCode="#,##0,,_);\(#,##0,,\);&quot; - &quot;;@_)"/>
            </x14:dxf>
          </x14:cfRule>
          <xm:sqref>M9</xm:sqref>
        </x14:conditionalFormatting>
        <x14:conditionalFormatting xmlns:xm="http://schemas.microsoft.com/office/excel/2006/main">
          <x14:cfRule type="expression" priority="289" stopIfTrue="1" id="{65859340-C460-4B48-BD14-1A31EEDE4121}">
            <xm:f>Report_DCF!$B$4="M USD"</xm:f>
            <x14:dxf>
              <numFmt numFmtId="189" formatCode="#,##0,,_);\(#,##0,,\);&quot; - &quot;;@_)"/>
            </x14:dxf>
          </x14:cfRule>
          <xm:sqref>N9</xm:sqref>
        </x14:conditionalFormatting>
        <x14:conditionalFormatting xmlns:xm="http://schemas.microsoft.com/office/excel/2006/main">
          <x14:cfRule type="expression" priority="288" stopIfTrue="1" id="{50A0631A-5860-4CC4-8D2F-70A6E790FDE9}">
            <xm:f>Report_DCF!$B$4="M USD"</xm:f>
            <x14:dxf>
              <numFmt numFmtId="189" formatCode="#,##0,,_);\(#,##0,,\);&quot; - &quot;;@_)"/>
            </x14:dxf>
          </x14:cfRule>
          <xm:sqref>O9</xm:sqref>
        </x14:conditionalFormatting>
        <x14:conditionalFormatting xmlns:xm="http://schemas.microsoft.com/office/excel/2006/main">
          <x14:cfRule type="expression" priority="287" stopIfTrue="1" id="{7BA4B380-8EBF-405A-9222-5E9388270D4B}">
            <xm:f>Report_DCF!$B$4="M USD"</xm:f>
            <x14:dxf>
              <numFmt numFmtId="189" formatCode="#,##0,,_);\(#,##0,,\);&quot; - &quot;;@_)"/>
            </x14:dxf>
          </x14:cfRule>
          <xm:sqref>P9</xm:sqref>
        </x14:conditionalFormatting>
        <x14:conditionalFormatting xmlns:xm="http://schemas.microsoft.com/office/excel/2006/main">
          <x14:cfRule type="expression" priority="286" stopIfTrue="1" id="{FFEC5A2F-536F-47E3-A886-788A206C2962}">
            <xm:f>Report_DCF!$B$4="M USD"</xm:f>
            <x14:dxf>
              <numFmt numFmtId="189" formatCode="#,##0,,_);\(#,##0,,\);&quot; - &quot;;@_)"/>
            </x14:dxf>
          </x14:cfRule>
          <xm:sqref>F10</xm:sqref>
        </x14:conditionalFormatting>
        <x14:conditionalFormatting xmlns:xm="http://schemas.microsoft.com/office/excel/2006/main">
          <x14:cfRule type="expression" priority="285" stopIfTrue="1" id="{BF6730DF-D25C-4267-A9F6-3C051BECAFC7}">
            <xm:f>Report_DCF!$B$4="M USD"</xm:f>
            <x14:dxf>
              <numFmt numFmtId="189" formatCode="#,##0,,_);\(#,##0,,\);&quot; - &quot;;@_)"/>
            </x14:dxf>
          </x14:cfRule>
          <xm:sqref>G10</xm:sqref>
        </x14:conditionalFormatting>
        <x14:conditionalFormatting xmlns:xm="http://schemas.microsoft.com/office/excel/2006/main">
          <x14:cfRule type="expression" priority="284" stopIfTrue="1" id="{91844382-AEE5-4B7C-B6CB-7EE3CEE243D4}">
            <xm:f>Report_DCF!$B$4="M USD"</xm:f>
            <x14:dxf>
              <numFmt numFmtId="189" formatCode="#,##0,,_);\(#,##0,,\);&quot; - &quot;;@_)"/>
            </x14:dxf>
          </x14:cfRule>
          <xm:sqref>H10</xm:sqref>
        </x14:conditionalFormatting>
        <x14:conditionalFormatting xmlns:xm="http://schemas.microsoft.com/office/excel/2006/main">
          <x14:cfRule type="expression" priority="283" stopIfTrue="1" id="{4559937D-F272-4880-8F1B-E3D8604061DE}">
            <xm:f>Report_DCF!$B$4="M USD"</xm:f>
            <x14:dxf>
              <numFmt numFmtId="189" formatCode="#,##0,,_);\(#,##0,,\);&quot; - &quot;;@_)"/>
            </x14:dxf>
          </x14:cfRule>
          <xm:sqref>I10</xm:sqref>
        </x14:conditionalFormatting>
        <x14:conditionalFormatting xmlns:xm="http://schemas.microsoft.com/office/excel/2006/main">
          <x14:cfRule type="expression" priority="282" stopIfTrue="1" id="{AAD4508F-5B07-42F3-84FB-5BC2A875FCC3}">
            <xm:f>Report_DCF!$B$4="M USD"</xm:f>
            <x14:dxf>
              <numFmt numFmtId="189" formatCode="#,##0,,_);\(#,##0,,\);&quot; - &quot;;@_)"/>
            </x14:dxf>
          </x14:cfRule>
          <xm:sqref>J10</xm:sqref>
        </x14:conditionalFormatting>
        <x14:conditionalFormatting xmlns:xm="http://schemas.microsoft.com/office/excel/2006/main">
          <x14:cfRule type="expression" priority="281" stopIfTrue="1" id="{61752D5E-9A7D-4076-8CCF-301FEB901F07}">
            <xm:f>Report_DCF!$B$4="M USD"</xm:f>
            <x14:dxf>
              <numFmt numFmtId="189" formatCode="#,##0,,_);\(#,##0,,\);&quot; - &quot;;@_)"/>
            </x14:dxf>
          </x14:cfRule>
          <xm:sqref>K10</xm:sqref>
        </x14:conditionalFormatting>
        <x14:conditionalFormatting xmlns:xm="http://schemas.microsoft.com/office/excel/2006/main">
          <x14:cfRule type="expression" priority="280" stopIfTrue="1" id="{677D44DB-EF31-4C95-B0C5-FC7299B526DB}">
            <xm:f>Report_DCF!$B$4="M USD"</xm:f>
            <x14:dxf>
              <numFmt numFmtId="189" formatCode="#,##0,,_);\(#,##0,,\);&quot; - &quot;;@_)"/>
            </x14:dxf>
          </x14:cfRule>
          <xm:sqref>L10</xm:sqref>
        </x14:conditionalFormatting>
        <x14:conditionalFormatting xmlns:xm="http://schemas.microsoft.com/office/excel/2006/main">
          <x14:cfRule type="expression" priority="279" stopIfTrue="1" id="{4791CE6A-DF20-4BC5-82E7-6FF46A0A445F}">
            <xm:f>Report_DCF!$B$4="M USD"</xm:f>
            <x14:dxf>
              <numFmt numFmtId="189" formatCode="#,##0,,_);\(#,##0,,\);&quot; - &quot;;@_)"/>
            </x14:dxf>
          </x14:cfRule>
          <xm:sqref>M10</xm:sqref>
        </x14:conditionalFormatting>
        <x14:conditionalFormatting xmlns:xm="http://schemas.microsoft.com/office/excel/2006/main">
          <x14:cfRule type="expression" priority="278" stopIfTrue="1" id="{8E8ABD01-3D45-413F-B876-0C918077B3D6}">
            <xm:f>Report_DCF!$B$4="M USD"</xm:f>
            <x14:dxf>
              <numFmt numFmtId="189" formatCode="#,##0,,_);\(#,##0,,\);&quot; - &quot;;@_)"/>
            </x14:dxf>
          </x14:cfRule>
          <xm:sqref>N10</xm:sqref>
        </x14:conditionalFormatting>
        <x14:conditionalFormatting xmlns:xm="http://schemas.microsoft.com/office/excel/2006/main">
          <x14:cfRule type="expression" priority="277" stopIfTrue="1" id="{409C15A8-28ED-4C45-8E83-E625D379E816}">
            <xm:f>Report_DCF!$B$4="M USD"</xm:f>
            <x14:dxf>
              <numFmt numFmtId="189" formatCode="#,##0,,_);\(#,##0,,\);&quot; - &quot;;@_)"/>
            </x14:dxf>
          </x14:cfRule>
          <xm:sqref>O10</xm:sqref>
        </x14:conditionalFormatting>
        <x14:conditionalFormatting xmlns:xm="http://schemas.microsoft.com/office/excel/2006/main">
          <x14:cfRule type="expression" priority="276" stopIfTrue="1" id="{D929E7DE-E8BE-4074-AB06-89FBCC08F4D6}">
            <xm:f>Report_DCF!$B$4="M USD"</xm:f>
            <x14:dxf>
              <numFmt numFmtId="189" formatCode="#,##0,,_);\(#,##0,,\);&quot; - &quot;;@_)"/>
            </x14:dxf>
          </x14:cfRule>
          <xm:sqref>P10</xm:sqref>
        </x14:conditionalFormatting>
        <x14:conditionalFormatting xmlns:xm="http://schemas.microsoft.com/office/excel/2006/main">
          <x14:cfRule type="expression" priority="275" stopIfTrue="1" id="{333EF7C0-EE38-41DF-8B84-F8F95AA257E5}">
            <xm:f>Report_DCF!$B$4="M USD"</xm:f>
            <x14:dxf>
              <numFmt numFmtId="189" formatCode="#,##0,,_);\(#,##0,,\);&quot; - &quot;;@_)"/>
            </x14:dxf>
          </x14:cfRule>
          <xm:sqref>F11</xm:sqref>
        </x14:conditionalFormatting>
        <x14:conditionalFormatting xmlns:xm="http://schemas.microsoft.com/office/excel/2006/main">
          <x14:cfRule type="expression" priority="274" stopIfTrue="1" id="{04ED26F7-E0CC-4763-8A52-550F1F74F0FB}">
            <xm:f>Report_DCF!$B$4="M USD"</xm:f>
            <x14:dxf>
              <numFmt numFmtId="189" formatCode="#,##0,,_);\(#,##0,,\);&quot; - &quot;;@_)"/>
            </x14:dxf>
          </x14:cfRule>
          <xm:sqref>G11</xm:sqref>
        </x14:conditionalFormatting>
        <x14:conditionalFormatting xmlns:xm="http://schemas.microsoft.com/office/excel/2006/main">
          <x14:cfRule type="expression" priority="273" stopIfTrue="1" id="{7C44E2A1-12E1-49DC-9A28-4694C4A22C98}">
            <xm:f>Report_DCF!$B$4="M USD"</xm:f>
            <x14:dxf>
              <numFmt numFmtId="189" formatCode="#,##0,,_);\(#,##0,,\);&quot; - &quot;;@_)"/>
            </x14:dxf>
          </x14:cfRule>
          <xm:sqref>H11</xm:sqref>
        </x14:conditionalFormatting>
        <x14:conditionalFormatting xmlns:xm="http://schemas.microsoft.com/office/excel/2006/main">
          <x14:cfRule type="expression" priority="272" stopIfTrue="1" id="{0B27EEBD-882D-4C19-8317-17D217B3A818}">
            <xm:f>Report_DCF!$B$4="M USD"</xm:f>
            <x14:dxf>
              <numFmt numFmtId="189" formatCode="#,##0,,_);\(#,##0,,\);&quot; - &quot;;@_)"/>
            </x14:dxf>
          </x14:cfRule>
          <xm:sqref>I11</xm:sqref>
        </x14:conditionalFormatting>
        <x14:conditionalFormatting xmlns:xm="http://schemas.microsoft.com/office/excel/2006/main">
          <x14:cfRule type="expression" priority="271" stopIfTrue="1" id="{FF613C2C-1452-48A2-BA52-DF26F9828705}">
            <xm:f>Report_DCF!$B$4="M USD"</xm:f>
            <x14:dxf>
              <numFmt numFmtId="189" formatCode="#,##0,,_);\(#,##0,,\);&quot; - &quot;;@_)"/>
            </x14:dxf>
          </x14:cfRule>
          <xm:sqref>J11</xm:sqref>
        </x14:conditionalFormatting>
        <x14:conditionalFormatting xmlns:xm="http://schemas.microsoft.com/office/excel/2006/main">
          <x14:cfRule type="expression" priority="270" stopIfTrue="1" id="{9A6DE177-84FC-4E26-BB4F-53D208A8DBE0}">
            <xm:f>Report_DCF!$B$4="M USD"</xm:f>
            <x14:dxf>
              <numFmt numFmtId="189" formatCode="#,##0,,_);\(#,##0,,\);&quot; - &quot;;@_)"/>
            </x14:dxf>
          </x14:cfRule>
          <xm:sqref>K11</xm:sqref>
        </x14:conditionalFormatting>
        <x14:conditionalFormatting xmlns:xm="http://schemas.microsoft.com/office/excel/2006/main">
          <x14:cfRule type="expression" priority="269" stopIfTrue="1" id="{D6BD3E5A-23B9-4821-BD7E-6B92F6B12D38}">
            <xm:f>Report_DCF!$B$4="M USD"</xm:f>
            <x14:dxf>
              <numFmt numFmtId="189" formatCode="#,##0,,_);\(#,##0,,\);&quot; - &quot;;@_)"/>
            </x14:dxf>
          </x14:cfRule>
          <xm:sqref>L11</xm:sqref>
        </x14:conditionalFormatting>
        <x14:conditionalFormatting xmlns:xm="http://schemas.microsoft.com/office/excel/2006/main">
          <x14:cfRule type="expression" priority="268" stopIfTrue="1" id="{B6D38264-8F21-4144-8FA3-148722C81CD3}">
            <xm:f>Report_DCF!$B$4="M USD"</xm:f>
            <x14:dxf>
              <numFmt numFmtId="189" formatCode="#,##0,,_);\(#,##0,,\);&quot; - &quot;;@_)"/>
            </x14:dxf>
          </x14:cfRule>
          <xm:sqref>M11</xm:sqref>
        </x14:conditionalFormatting>
        <x14:conditionalFormatting xmlns:xm="http://schemas.microsoft.com/office/excel/2006/main">
          <x14:cfRule type="expression" priority="267" stopIfTrue="1" id="{24766658-68E8-48F1-AE0C-25B6F8F098B5}">
            <xm:f>Report_DCF!$B$4="M USD"</xm:f>
            <x14:dxf>
              <numFmt numFmtId="189" formatCode="#,##0,,_);\(#,##0,,\);&quot; - &quot;;@_)"/>
            </x14:dxf>
          </x14:cfRule>
          <xm:sqref>N11</xm:sqref>
        </x14:conditionalFormatting>
        <x14:conditionalFormatting xmlns:xm="http://schemas.microsoft.com/office/excel/2006/main">
          <x14:cfRule type="expression" priority="266" stopIfTrue="1" id="{1479ED74-12AF-49AA-ACE9-85887F131043}">
            <xm:f>Report_DCF!$B$4="M USD"</xm:f>
            <x14:dxf>
              <numFmt numFmtId="189" formatCode="#,##0,,_);\(#,##0,,\);&quot; - &quot;;@_)"/>
            </x14:dxf>
          </x14:cfRule>
          <xm:sqref>O11</xm:sqref>
        </x14:conditionalFormatting>
        <x14:conditionalFormatting xmlns:xm="http://schemas.microsoft.com/office/excel/2006/main">
          <x14:cfRule type="expression" priority="265" stopIfTrue="1" id="{7156CB2E-3651-41E6-8B7E-4EEA9187607E}">
            <xm:f>Report_DCF!$B$4="M USD"</xm:f>
            <x14:dxf>
              <numFmt numFmtId="189" formatCode="#,##0,,_);\(#,##0,,\);&quot; - &quot;;@_)"/>
            </x14:dxf>
          </x14:cfRule>
          <xm:sqref>P11</xm:sqref>
        </x14:conditionalFormatting>
        <x14:conditionalFormatting xmlns:xm="http://schemas.microsoft.com/office/excel/2006/main">
          <x14:cfRule type="expression" priority="264" stopIfTrue="1" id="{2F23F0CC-88B5-4577-9548-FBA7074D1B32}">
            <xm:f>Report_DCF!$B$4="M USD"</xm:f>
            <x14:dxf>
              <numFmt numFmtId="189" formatCode="#,##0,,_);\(#,##0,,\);&quot; - &quot;;@_)"/>
            </x14:dxf>
          </x14:cfRule>
          <xm:sqref>F12</xm:sqref>
        </x14:conditionalFormatting>
        <x14:conditionalFormatting xmlns:xm="http://schemas.microsoft.com/office/excel/2006/main">
          <x14:cfRule type="expression" priority="263" stopIfTrue="1" id="{8094CF30-7574-4771-9193-AF9327B54017}">
            <xm:f>Report_DCF!$B$4="M USD"</xm:f>
            <x14:dxf>
              <numFmt numFmtId="189" formatCode="#,##0,,_);\(#,##0,,\);&quot; - &quot;;@_)"/>
            </x14:dxf>
          </x14:cfRule>
          <xm:sqref>G12</xm:sqref>
        </x14:conditionalFormatting>
        <x14:conditionalFormatting xmlns:xm="http://schemas.microsoft.com/office/excel/2006/main">
          <x14:cfRule type="expression" priority="262" stopIfTrue="1" id="{C57F92EE-E629-4300-9EBE-7CF4A2FDBCAA}">
            <xm:f>Report_DCF!$B$4="M USD"</xm:f>
            <x14:dxf>
              <numFmt numFmtId="189" formatCode="#,##0,,_);\(#,##0,,\);&quot; - &quot;;@_)"/>
            </x14:dxf>
          </x14:cfRule>
          <xm:sqref>H12</xm:sqref>
        </x14:conditionalFormatting>
        <x14:conditionalFormatting xmlns:xm="http://schemas.microsoft.com/office/excel/2006/main">
          <x14:cfRule type="expression" priority="261" stopIfTrue="1" id="{A6ABBC85-DF2A-4E9E-A864-11E3DE37A37B}">
            <xm:f>Report_DCF!$B$4="M USD"</xm:f>
            <x14:dxf>
              <numFmt numFmtId="189" formatCode="#,##0,,_);\(#,##0,,\);&quot; - &quot;;@_)"/>
            </x14:dxf>
          </x14:cfRule>
          <xm:sqref>I12</xm:sqref>
        </x14:conditionalFormatting>
        <x14:conditionalFormatting xmlns:xm="http://schemas.microsoft.com/office/excel/2006/main">
          <x14:cfRule type="expression" priority="260" stopIfTrue="1" id="{FA590C23-F237-480C-A832-8BC40202835D}">
            <xm:f>Report_DCF!$B$4="M USD"</xm:f>
            <x14:dxf>
              <numFmt numFmtId="189" formatCode="#,##0,,_);\(#,##0,,\);&quot; - &quot;;@_)"/>
            </x14:dxf>
          </x14:cfRule>
          <xm:sqref>J12</xm:sqref>
        </x14:conditionalFormatting>
        <x14:conditionalFormatting xmlns:xm="http://schemas.microsoft.com/office/excel/2006/main">
          <x14:cfRule type="expression" priority="259" stopIfTrue="1" id="{04E93193-4DE0-4B5C-ADBF-D73FF697E4F9}">
            <xm:f>Report_DCF!$B$4="M USD"</xm:f>
            <x14:dxf>
              <numFmt numFmtId="189" formatCode="#,##0,,_);\(#,##0,,\);&quot; - &quot;;@_)"/>
            </x14:dxf>
          </x14:cfRule>
          <xm:sqref>K12</xm:sqref>
        </x14:conditionalFormatting>
        <x14:conditionalFormatting xmlns:xm="http://schemas.microsoft.com/office/excel/2006/main">
          <x14:cfRule type="expression" priority="258" stopIfTrue="1" id="{1582E4E5-A8A9-4AF1-AB36-5BD386B1D71B}">
            <xm:f>Report_DCF!$B$4="M USD"</xm:f>
            <x14:dxf>
              <numFmt numFmtId="189" formatCode="#,##0,,_);\(#,##0,,\);&quot; - &quot;;@_)"/>
            </x14:dxf>
          </x14:cfRule>
          <xm:sqref>L12</xm:sqref>
        </x14:conditionalFormatting>
        <x14:conditionalFormatting xmlns:xm="http://schemas.microsoft.com/office/excel/2006/main">
          <x14:cfRule type="expression" priority="257" stopIfTrue="1" id="{C1975FD9-7C58-45D9-9A40-D063BC1FC080}">
            <xm:f>Report_DCF!$B$4="M USD"</xm:f>
            <x14:dxf>
              <numFmt numFmtId="189" formatCode="#,##0,,_);\(#,##0,,\);&quot; - &quot;;@_)"/>
            </x14:dxf>
          </x14:cfRule>
          <xm:sqref>M12</xm:sqref>
        </x14:conditionalFormatting>
        <x14:conditionalFormatting xmlns:xm="http://schemas.microsoft.com/office/excel/2006/main">
          <x14:cfRule type="expression" priority="256" stopIfTrue="1" id="{08FFA173-9DCF-4371-A10E-24E497968890}">
            <xm:f>Report_DCF!$B$4="M USD"</xm:f>
            <x14:dxf>
              <numFmt numFmtId="189" formatCode="#,##0,,_);\(#,##0,,\);&quot; - &quot;;@_)"/>
            </x14:dxf>
          </x14:cfRule>
          <xm:sqref>N12</xm:sqref>
        </x14:conditionalFormatting>
        <x14:conditionalFormatting xmlns:xm="http://schemas.microsoft.com/office/excel/2006/main">
          <x14:cfRule type="expression" priority="255" stopIfTrue="1" id="{B94BB694-71A0-49A2-B478-DD6928A14046}">
            <xm:f>Report_DCF!$B$4="M USD"</xm:f>
            <x14:dxf>
              <numFmt numFmtId="189" formatCode="#,##0,,_);\(#,##0,,\);&quot; - &quot;;@_)"/>
            </x14:dxf>
          </x14:cfRule>
          <xm:sqref>O12</xm:sqref>
        </x14:conditionalFormatting>
        <x14:conditionalFormatting xmlns:xm="http://schemas.microsoft.com/office/excel/2006/main">
          <x14:cfRule type="expression" priority="254" stopIfTrue="1" id="{F403CA6A-12AD-4D92-B5D5-D827AB31C4B1}">
            <xm:f>Report_DCF!$B$4="M USD"</xm:f>
            <x14:dxf>
              <numFmt numFmtId="189" formatCode="#,##0,,_);\(#,##0,,\);&quot; - &quot;;@_)"/>
            </x14:dxf>
          </x14:cfRule>
          <xm:sqref>P12</xm:sqref>
        </x14:conditionalFormatting>
        <x14:conditionalFormatting xmlns:xm="http://schemas.microsoft.com/office/excel/2006/main">
          <x14:cfRule type="expression" priority="253" stopIfTrue="1" id="{EF661189-AB0D-4B3E-8C09-EDDAA75566F2}">
            <xm:f>Report_DCF!$B$4="M USD"</xm:f>
            <x14:dxf>
              <numFmt numFmtId="189" formatCode="#,##0,,_);\(#,##0,,\);&quot; - &quot;;@_)"/>
            </x14:dxf>
          </x14:cfRule>
          <xm:sqref>F13</xm:sqref>
        </x14:conditionalFormatting>
        <x14:conditionalFormatting xmlns:xm="http://schemas.microsoft.com/office/excel/2006/main">
          <x14:cfRule type="expression" priority="252" stopIfTrue="1" id="{7EBB7859-0BE5-45F3-BB04-E4ADC5C9C806}">
            <xm:f>Report_DCF!$B$4="M USD"</xm:f>
            <x14:dxf>
              <numFmt numFmtId="189" formatCode="#,##0,,_);\(#,##0,,\);&quot; - &quot;;@_)"/>
            </x14:dxf>
          </x14:cfRule>
          <xm:sqref>G13</xm:sqref>
        </x14:conditionalFormatting>
        <x14:conditionalFormatting xmlns:xm="http://schemas.microsoft.com/office/excel/2006/main">
          <x14:cfRule type="expression" priority="251" stopIfTrue="1" id="{81928D21-0BF4-4817-8E5F-68A813C21C9B}">
            <xm:f>Report_DCF!$B$4="M USD"</xm:f>
            <x14:dxf>
              <numFmt numFmtId="189" formatCode="#,##0,,_);\(#,##0,,\);&quot; - &quot;;@_)"/>
            </x14:dxf>
          </x14:cfRule>
          <xm:sqref>H13</xm:sqref>
        </x14:conditionalFormatting>
        <x14:conditionalFormatting xmlns:xm="http://schemas.microsoft.com/office/excel/2006/main">
          <x14:cfRule type="expression" priority="250" stopIfTrue="1" id="{096854CE-A873-44E4-B8A6-D99212DF2B42}">
            <xm:f>Report_DCF!$B$4="M USD"</xm:f>
            <x14:dxf>
              <numFmt numFmtId="189" formatCode="#,##0,,_);\(#,##0,,\);&quot; - &quot;;@_)"/>
            </x14:dxf>
          </x14:cfRule>
          <xm:sqref>I13</xm:sqref>
        </x14:conditionalFormatting>
        <x14:conditionalFormatting xmlns:xm="http://schemas.microsoft.com/office/excel/2006/main">
          <x14:cfRule type="expression" priority="249" stopIfTrue="1" id="{23DA4971-0D30-4224-AF84-DE324D15FA89}">
            <xm:f>Report_DCF!$B$4="M USD"</xm:f>
            <x14:dxf>
              <numFmt numFmtId="189" formatCode="#,##0,,_);\(#,##0,,\);&quot; - &quot;;@_)"/>
            </x14:dxf>
          </x14:cfRule>
          <xm:sqref>J13</xm:sqref>
        </x14:conditionalFormatting>
        <x14:conditionalFormatting xmlns:xm="http://schemas.microsoft.com/office/excel/2006/main">
          <x14:cfRule type="expression" priority="248" stopIfTrue="1" id="{3F2C2CA6-CB03-4459-A0D5-C0AA9FE78827}">
            <xm:f>Report_DCF!$B$4="M USD"</xm:f>
            <x14:dxf>
              <numFmt numFmtId="189" formatCode="#,##0,,_);\(#,##0,,\);&quot; - &quot;;@_)"/>
            </x14:dxf>
          </x14:cfRule>
          <xm:sqref>K13</xm:sqref>
        </x14:conditionalFormatting>
        <x14:conditionalFormatting xmlns:xm="http://schemas.microsoft.com/office/excel/2006/main">
          <x14:cfRule type="expression" priority="247" stopIfTrue="1" id="{A36A195E-BB13-4C83-9AF0-1DBE991719AE}">
            <xm:f>Report_DCF!$B$4="M USD"</xm:f>
            <x14:dxf>
              <numFmt numFmtId="189" formatCode="#,##0,,_);\(#,##0,,\);&quot; - &quot;;@_)"/>
            </x14:dxf>
          </x14:cfRule>
          <xm:sqref>L13</xm:sqref>
        </x14:conditionalFormatting>
        <x14:conditionalFormatting xmlns:xm="http://schemas.microsoft.com/office/excel/2006/main">
          <x14:cfRule type="expression" priority="246" stopIfTrue="1" id="{85B78F7F-5C4C-4B96-8032-38679020A64B}">
            <xm:f>Report_DCF!$B$4="M USD"</xm:f>
            <x14:dxf>
              <numFmt numFmtId="189" formatCode="#,##0,,_);\(#,##0,,\);&quot; - &quot;;@_)"/>
            </x14:dxf>
          </x14:cfRule>
          <xm:sqref>M13</xm:sqref>
        </x14:conditionalFormatting>
        <x14:conditionalFormatting xmlns:xm="http://schemas.microsoft.com/office/excel/2006/main">
          <x14:cfRule type="expression" priority="245" stopIfTrue="1" id="{A9FAE886-A322-4BCE-9901-51E260AD1A69}">
            <xm:f>Report_DCF!$B$4="M USD"</xm:f>
            <x14:dxf>
              <numFmt numFmtId="189" formatCode="#,##0,,_);\(#,##0,,\);&quot; - &quot;;@_)"/>
            </x14:dxf>
          </x14:cfRule>
          <xm:sqref>N13</xm:sqref>
        </x14:conditionalFormatting>
        <x14:conditionalFormatting xmlns:xm="http://schemas.microsoft.com/office/excel/2006/main">
          <x14:cfRule type="expression" priority="244" stopIfTrue="1" id="{B4288D05-A624-4722-AB5F-0C9CF002418B}">
            <xm:f>Report_DCF!$B$4="M USD"</xm:f>
            <x14:dxf>
              <numFmt numFmtId="189" formatCode="#,##0,,_);\(#,##0,,\);&quot; - &quot;;@_)"/>
            </x14:dxf>
          </x14:cfRule>
          <xm:sqref>O13</xm:sqref>
        </x14:conditionalFormatting>
        <x14:conditionalFormatting xmlns:xm="http://schemas.microsoft.com/office/excel/2006/main">
          <x14:cfRule type="expression" priority="243" stopIfTrue="1" id="{7EF97AFB-33EC-4D64-83DB-CD15A2C69CE4}">
            <xm:f>Report_DCF!$B$4="M USD"</xm:f>
            <x14:dxf>
              <numFmt numFmtId="189" formatCode="#,##0,,_);\(#,##0,,\);&quot; - &quot;;@_)"/>
            </x14:dxf>
          </x14:cfRule>
          <xm:sqref>P13</xm:sqref>
        </x14:conditionalFormatting>
        <x14:conditionalFormatting xmlns:xm="http://schemas.microsoft.com/office/excel/2006/main">
          <x14:cfRule type="expression" priority="242" stopIfTrue="1" id="{2970BCF3-735C-4AF6-8D01-23E7A5192B52}">
            <xm:f>Report_DCF!$B$4="M USD"</xm:f>
            <x14:dxf>
              <numFmt numFmtId="189" formatCode="#,##0,,_);\(#,##0,,\);&quot; - &quot;;@_)"/>
            </x14:dxf>
          </x14:cfRule>
          <xm:sqref>F14</xm:sqref>
        </x14:conditionalFormatting>
        <x14:conditionalFormatting xmlns:xm="http://schemas.microsoft.com/office/excel/2006/main">
          <x14:cfRule type="expression" priority="241" stopIfTrue="1" id="{7DA0FB0E-1087-4A5E-8CE7-89F97E64967D}">
            <xm:f>Report_DCF!$B$4="M USD"</xm:f>
            <x14:dxf>
              <numFmt numFmtId="189" formatCode="#,##0,,_);\(#,##0,,\);&quot; - &quot;;@_)"/>
            </x14:dxf>
          </x14:cfRule>
          <xm:sqref>G14</xm:sqref>
        </x14:conditionalFormatting>
        <x14:conditionalFormatting xmlns:xm="http://schemas.microsoft.com/office/excel/2006/main">
          <x14:cfRule type="expression" priority="240" stopIfTrue="1" id="{509AFACD-DC9D-4BFE-A25D-21448C2DCDAF}">
            <xm:f>Report_DCF!$B$4="M USD"</xm:f>
            <x14:dxf>
              <numFmt numFmtId="189" formatCode="#,##0,,_);\(#,##0,,\);&quot; - &quot;;@_)"/>
            </x14:dxf>
          </x14:cfRule>
          <xm:sqref>H14</xm:sqref>
        </x14:conditionalFormatting>
        <x14:conditionalFormatting xmlns:xm="http://schemas.microsoft.com/office/excel/2006/main">
          <x14:cfRule type="expression" priority="239" stopIfTrue="1" id="{5FB34019-AA24-4F73-A29C-A1532DA1D221}">
            <xm:f>Report_DCF!$B$4="M USD"</xm:f>
            <x14:dxf>
              <numFmt numFmtId="189" formatCode="#,##0,,_);\(#,##0,,\);&quot; - &quot;;@_)"/>
            </x14:dxf>
          </x14:cfRule>
          <xm:sqref>I14</xm:sqref>
        </x14:conditionalFormatting>
        <x14:conditionalFormatting xmlns:xm="http://schemas.microsoft.com/office/excel/2006/main">
          <x14:cfRule type="expression" priority="238" stopIfTrue="1" id="{C9E2739C-B6FB-41C6-9812-B93CC6F790A9}">
            <xm:f>Report_DCF!$B$4="M USD"</xm:f>
            <x14:dxf>
              <numFmt numFmtId="189" formatCode="#,##0,,_);\(#,##0,,\);&quot; - &quot;;@_)"/>
            </x14:dxf>
          </x14:cfRule>
          <xm:sqref>J14</xm:sqref>
        </x14:conditionalFormatting>
        <x14:conditionalFormatting xmlns:xm="http://schemas.microsoft.com/office/excel/2006/main">
          <x14:cfRule type="expression" priority="237" stopIfTrue="1" id="{152E738C-2F0E-4F77-BE33-B6006BB3BDA3}">
            <xm:f>Report_DCF!$B$4="M USD"</xm:f>
            <x14:dxf>
              <numFmt numFmtId="189" formatCode="#,##0,,_);\(#,##0,,\);&quot; - &quot;;@_)"/>
            </x14:dxf>
          </x14:cfRule>
          <xm:sqref>K14</xm:sqref>
        </x14:conditionalFormatting>
        <x14:conditionalFormatting xmlns:xm="http://schemas.microsoft.com/office/excel/2006/main">
          <x14:cfRule type="expression" priority="236" stopIfTrue="1" id="{2ADC9B1D-54CF-4BB5-9FC6-919073550666}">
            <xm:f>Report_DCF!$B$4="M USD"</xm:f>
            <x14:dxf>
              <numFmt numFmtId="189" formatCode="#,##0,,_);\(#,##0,,\);&quot; - &quot;;@_)"/>
            </x14:dxf>
          </x14:cfRule>
          <xm:sqref>L14</xm:sqref>
        </x14:conditionalFormatting>
        <x14:conditionalFormatting xmlns:xm="http://schemas.microsoft.com/office/excel/2006/main">
          <x14:cfRule type="expression" priority="235" stopIfTrue="1" id="{897C3F0E-C14D-47F4-9958-57018A21D9CC}">
            <xm:f>Report_DCF!$B$4="M USD"</xm:f>
            <x14:dxf>
              <numFmt numFmtId="189" formatCode="#,##0,,_);\(#,##0,,\);&quot; - &quot;;@_)"/>
            </x14:dxf>
          </x14:cfRule>
          <xm:sqref>M14</xm:sqref>
        </x14:conditionalFormatting>
        <x14:conditionalFormatting xmlns:xm="http://schemas.microsoft.com/office/excel/2006/main">
          <x14:cfRule type="expression" priority="234" stopIfTrue="1" id="{579BBDF0-1FD6-4490-BB41-5F72F24E7F2C}">
            <xm:f>Report_DCF!$B$4="M USD"</xm:f>
            <x14:dxf>
              <numFmt numFmtId="189" formatCode="#,##0,,_);\(#,##0,,\);&quot; - &quot;;@_)"/>
            </x14:dxf>
          </x14:cfRule>
          <xm:sqref>N14</xm:sqref>
        </x14:conditionalFormatting>
        <x14:conditionalFormatting xmlns:xm="http://schemas.microsoft.com/office/excel/2006/main">
          <x14:cfRule type="expression" priority="233" stopIfTrue="1" id="{ADD371F5-D5A0-44FF-88EB-FC3CF76DB0F8}">
            <xm:f>Report_DCF!$B$4="M USD"</xm:f>
            <x14:dxf>
              <numFmt numFmtId="189" formatCode="#,##0,,_);\(#,##0,,\);&quot; - &quot;;@_)"/>
            </x14:dxf>
          </x14:cfRule>
          <xm:sqref>O14</xm:sqref>
        </x14:conditionalFormatting>
        <x14:conditionalFormatting xmlns:xm="http://schemas.microsoft.com/office/excel/2006/main">
          <x14:cfRule type="expression" priority="232" stopIfTrue="1" id="{493BCAF1-7603-4742-A724-84F51A810FE9}">
            <xm:f>Report_DCF!$B$4="M USD"</xm:f>
            <x14:dxf>
              <numFmt numFmtId="189" formatCode="#,##0,,_);\(#,##0,,\);&quot; - &quot;;@_)"/>
            </x14:dxf>
          </x14:cfRule>
          <xm:sqref>P14</xm:sqref>
        </x14:conditionalFormatting>
        <x14:conditionalFormatting xmlns:xm="http://schemas.microsoft.com/office/excel/2006/main">
          <x14:cfRule type="expression" priority="231" stopIfTrue="1" id="{E7F016EB-5217-4559-8DCE-ADD0EB354F0A}">
            <xm:f>Report_DCF!$B$4="M USD"</xm:f>
            <x14:dxf>
              <numFmt numFmtId="189" formatCode="#,##0,,_);\(#,##0,,\);&quot; - &quot;;@_)"/>
            </x14:dxf>
          </x14:cfRule>
          <xm:sqref>F15</xm:sqref>
        </x14:conditionalFormatting>
        <x14:conditionalFormatting xmlns:xm="http://schemas.microsoft.com/office/excel/2006/main">
          <x14:cfRule type="expression" priority="230" stopIfTrue="1" id="{6A9EFDDA-7F4D-498F-9079-A7684C35491C}">
            <xm:f>Report_DCF!$B$4="M USD"</xm:f>
            <x14:dxf>
              <numFmt numFmtId="189" formatCode="#,##0,,_);\(#,##0,,\);&quot; - &quot;;@_)"/>
            </x14:dxf>
          </x14:cfRule>
          <xm:sqref>G15</xm:sqref>
        </x14:conditionalFormatting>
        <x14:conditionalFormatting xmlns:xm="http://schemas.microsoft.com/office/excel/2006/main">
          <x14:cfRule type="expression" priority="229" stopIfTrue="1" id="{8358BFD9-A013-4084-8C1F-12028BB27510}">
            <xm:f>Report_DCF!$B$4="M USD"</xm:f>
            <x14:dxf>
              <numFmt numFmtId="189" formatCode="#,##0,,_);\(#,##0,,\);&quot; - &quot;;@_)"/>
            </x14:dxf>
          </x14:cfRule>
          <xm:sqref>H15</xm:sqref>
        </x14:conditionalFormatting>
        <x14:conditionalFormatting xmlns:xm="http://schemas.microsoft.com/office/excel/2006/main">
          <x14:cfRule type="expression" priority="228" stopIfTrue="1" id="{6FD25FC5-4CB0-4DF1-8EED-DA5FC97D7963}">
            <xm:f>Report_DCF!$B$4="M USD"</xm:f>
            <x14:dxf>
              <numFmt numFmtId="189" formatCode="#,##0,,_);\(#,##0,,\);&quot; - &quot;;@_)"/>
            </x14:dxf>
          </x14:cfRule>
          <xm:sqref>I15</xm:sqref>
        </x14:conditionalFormatting>
        <x14:conditionalFormatting xmlns:xm="http://schemas.microsoft.com/office/excel/2006/main">
          <x14:cfRule type="expression" priority="227" stopIfTrue="1" id="{49CA1838-101A-4E72-8680-9C4393A4AA52}">
            <xm:f>Report_DCF!$B$4="M USD"</xm:f>
            <x14:dxf>
              <numFmt numFmtId="189" formatCode="#,##0,,_);\(#,##0,,\);&quot; - &quot;;@_)"/>
            </x14:dxf>
          </x14:cfRule>
          <xm:sqref>J15</xm:sqref>
        </x14:conditionalFormatting>
        <x14:conditionalFormatting xmlns:xm="http://schemas.microsoft.com/office/excel/2006/main">
          <x14:cfRule type="expression" priority="226" stopIfTrue="1" id="{432FB354-82B0-4C59-B88B-ACA68A13C40D}">
            <xm:f>Report_DCF!$B$4="M USD"</xm:f>
            <x14:dxf>
              <numFmt numFmtId="189" formatCode="#,##0,,_);\(#,##0,,\);&quot; - &quot;;@_)"/>
            </x14:dxf>
          </x14:cfRule>
          <xm:sqref>K15</xm:sqref>
        </x14:conditionalFormatting>
        <x14:conditionalFormatting xmlns:xm="http://schemas.microsoft.com/office/excel/2006/main">
          <x14:cfRule type="expression" priority="225" stopIfTrue="1" id="{99CCBC48-606A-4050-8878-C6DC12A2FE69}">
            <xm:f>Report_DCF!$B$4="M USD"</xm:f>
            <x14:dxf>
              <numFmt numFmtId="189" formatCode="#,##0,,_);\(#,##0,,\);&quot; - &quot;;@_)"/>
            </x14:dxf>
          </x14:cfRule>
          <xm:sqref>L15</xm:sqref>
        </x14:conditionalFormatting>
        <x14:conditionalFormatting xmlns:xm="http://schemas.microsoft.com/office/excel/2006/main">
          <x14:cfRule type="expression" priority="224" stopIfTrue="1" id="{F27454ED-7193-4030-93A7-F0FE1F581B16}">
            <xm:f>Report_DCF!$B$4="M USD"</xm:f>
            <x14:dxf>
              <numFmt numFmtId="189" formatCode="#,##0,,_);\(#,##0,,\);&quot; - &quot;;@_)"/>
            </x14:dxf>
          </x14:cfRule>
          <xm:sqref>M15</xm:sqref>
        </x14:conditionalFormatting>
        <x14:conditionalFormatting xmlns:xm="http://schemas.microsoft.com/office/excel/2006/main">
          <x14:cfRule type="expression" priority="223" stopIfTrue="1" id="{17C4C961-0C0D-4667-A7F6-676B0A3AA337}">
            <xm:f>Report_DCF!$B$4="M USD"</xm:f>
            <x14:dxf>
              <numFmt numFmtId="189" formatCode="#,##0,,_);\(#,##0,,\);&quot; - &quot;;@_)"/>
            </x14:dxf>
          </x14:cfRule>
          <xm:sqref>N15</xm:sqref>
        </x14:conditionalFormatting>
        <x14:conditionalFormatting xmlns:xm="http://schemas.microsoft.com/office/excel/2006/main">
          <x14:cfRule type="expression" priority="222" stopIfTrue="1" id="{4A0F403A-295A-477A-933C-5C3432C96F42}">
            <xm:f>Report_DCF!$B$4="M USD"</xm:f>
            <x14:dxf>
              <numFmt numFmtId="189" formatCode="#,##0,,_);\(#,##0,,\);&quot; - &quot;;@_)"/>
            </x14:dxf>
          </x14:cfRule>
          <xm:sqref>O15</xm:sqref>
        </x14:conditionalFormatting>
        <x14:conditionalFormatting xmlns:xm="http://schemas.microsoft.com/office/excel/2006/main">
          <x14:cfRule type="expression" priority="221" stopIfTrue="1" id="{315E1A17-6571-4156-990D-BA85CA3D6C59}">
            <xm:f>Report_DCF!$B$4="M USD"</xm:f>
            <x14:dxf>
              <numFmt numFmtId="189" formatCode="#,##0,,_);\(#,##0,,\);&quot; - &quot;;@_)"/>
            </x14:dxf>
          </x14:cfRule>
          <xm:sqref>P15</xm:sqref>
        </x14:conditionalFormatting>
        <x14:conditionalFormatting xmlns:xm="http://schemas.microsoft.com/office/excel/2006/main">
          <x14:cfRule type="expression" priority="220" stopIfTrue="1" id="{28E6C551-BA7F-493F-8099-CF3E60C55D7D}">
            <xm:f>Report_DCF!$B$4="M USD"</xm:f>
            <x14:dxf>
              <numFmt numFmtId="189" formatCode="#,##0,,_);\(#,##0,,\);&quot; - &quot;;@_)"/>
            </x14:dxf>
          </x14:cfRule>
          <xm:sqref>F16</xm:sqref>
        </x14:conditionalFormatting>
        <x14:conditionalFormatting xmlns:xm="http://schemas.microsoft.com/office/excel/2006/main">
          <x14:cfRule type="expression" priority="219" stopIfTrue="1" id="{540259F0-50AD-4AC9-BE0F-4E04F634A74F}">
            <xm:f>Report_DCF!$B$4="M USD"</xm:f>
            <x14:dxf>
              <numFmt numFmtId="189" formatCode="#,##0,,_);\(#,##0,,\);&quot; - &quot;;@_)"/>
            </x14:dxf>
          </x14:cfRule>
          <xm:sqref>G16</xm:sqref>
        </x14:conditionalFormatting>
        <x14:conditionalFormatting xmlns:xm="http://schemas.microsoft.com/office/excel/2006/main">
          <x14:cfRule type="expression" priority="218" stopIfTrue="1" id="{D108F89A-FA20-4C3E-A74B-980F14C255EC}">
            <xm:f>Report_DCF!$B$4="M USD"</xm:f>
            <x14:dxf>
              <numFmt numFmtId="189" formatCode="#,##0,,_);\(#,##0,,\);&quot; - &quot;;@_)"/>
            </x14:dxf>
          </x14:cfRule>
          <xm:sqref>H16</xm:sqref>
        </x14:conditionalFormatting>
        <x14:conditionalFormatting xmlns:xm="http://schemas.microsoft.com/office/excel/2006/main">
          <x14:cfRule type="expression" priority="217" stopIfTrue="1" id="{4F75C69E-0969-4A14-B868-82D406857CD5}">
            <xm:f>Report_DCF!$B$4="M USD"</xm:f>
            <x14:dxf>
              <numFmt numFmtId="189" formatCode="#,##0,,_);\(#,##0,,\);&quot; - &quot;;@_)"/>
            </x14:dxf>
          </x14:cfRule>
          <xm:sqref>I16</xm:sqref>
        </x14:conditionalFormatting>
        <x14:conditionalFormatting xmlns:xm="http://schemas.microsoft.com/office/excel/2006/main">
          <x14:cfRule type="expression" priority="216" stopIfTrue="1" id="{F3601B23-92EF-4146-A24F-EE944D31771A}">
            <xm:f>Report_DCF!$B$4="M USD"</xm:f>
            <x14:dxf>
              <numFmt numFmtId="189" formatCode="#,##0,,_);\(#,##0,,\);&quot; - &quot;;@_)"/>
            </x14:dxf>
          </x14:cfRule>
          <xm:sqref>J16</xm:sqref>
        </x14:conditionalFormatting>
        <x14:conditionalFormatting xmlns:xm="http://schemas.microsoft.com/office/excel/2006/main">
          <x14:cfRule type="expression" priority="215" stopIfTrue="1" id="{C824B8ED-2274-4555-829A-217D27FF5EE4}">
            <xm:f>Report_DCF!$B$4="M USD"</xm:f>
            <x14:dxf>
              <numFmt numFmtId="189" formatCode="#,##0,,_);\(#,##0,,\);&quot; - &quot;;@_)"/>
            </x14:dxf>
          </x14:cfRule>
          <xm:sqref>K16</xm:sqref>
        </x14:conditionalFormatting>
        <x14:conditionalFormatting xmlns:xm="http://schemas.microsoft.com/office/excel/2006/main">
          <x14:cfRule type="expression" priority="214" stopIfTrue="1" id="{96210AF8-B414-4451-B423-9CCD0740E004}">
            <xm:f>Report_DCF!$B$4="M USD"</xm:f>
            <x14:dxf>
              <numFmt numFmtId="189" formatCode="#,##0,,_);\(#,##0,,\);&quot; - &quot;;@_)"/>
            </x14:dxf>
          </x14:cfRule>
          <xm:sqref>L16</xm:sqref>
        </x14:conditionalFormatting>
        <x14:conditionalFormatting xmlns:xm="http://schemas.microsoft.com/office/excel/2006/main">
          <x14:cfRule type="expression" priority="213" stopIfTrue="1" id="{5302872C-CC40-4D12-B1B9-8CAA3C2DC15F}">
            <xm:f>Report_DCF!$B$4="M USD"</xm:f>
            <x14:dxf>
              <numFmt numFmtId="189" formatCode="#,##0,,_);\(#,##0,,\);&quot; - &quot;;@_)"/>
            </x14:dxf>
          </x14:cfRule>
          <xm:sqref>M16</xm:sqref>
        </x14:conditionalFormatting>
        <x14:conditionalFormatting xmlns:xm="http://schemas.microsoft.com/office/excel/2006/main">
          <x14:cfRule type="expression" priority="212" stopIfTrue="1" id="{94BF8E79-CD32-406C-85A5-FB5D3FFC97B6}">
            <xm:f>Report_DCF!$B$4="M USD"</xm:f>
            <x14:dxf>
              <numFmt numFmtId="189" formatCode="#,##0,,_);\(#,##0,,\);&quot; - &quot;;@_)"/>
            </x14:dxf>
          </x14:cfRule>
          <xm:sqref>N16</xm:sqref>
        </x14:conditionalFormatting>
        <x14:conditionalFormatting xmlns:xm="http://schemas.microsoft.com/office/excel/2006/main">
          <x14:cfRule type="expression" priority="211" stopIfTrue="1" id="{87F16100-3BDD-42D7-8639-C5CBD7379893}">
            <xm:f>Report_DCF!$B$4="M USD"</xm:f>
            <x14:dxf>
              <numFmt numFmtId="189" formatCode="#,##0,,_);\(#,##0,,\);&quot; - &quot;;@_)"/>
            </x14:dxf>
          </x14:cfRule>
          <xm:sqref>O16</xm:sqref>
        </x14:conditionalFormatting>
        <x14:conditionalFormatting xmlns:xm="http://schemas.microsoft.com/office/excel/2006/main">
          <x14:cfRule type="expression" priority="210" stopIfTrue="1" id="{AFDABDF1-ECAC-4948-8D38-57E04791B1D2}">
            <xm:f>Report_DCF!$B$4="M USD"</xm:f>
            <x14:dxf>
              <numFmt numFmtId="189" formatCode="#,##0,,_);\(#,##0,,\);&quot; - &quot;;@_)"/>
            </x14:dxf>
          </x14:cfRule>
          <xm:sqref>P16</xm:sqref>
        </x14:conditionalFormatting>
        <x14:conditionalFormatting xmlns:xm="http://schemas.microsoft.com/office/excel/2006/main">
          <x14:cfRule type="expression" priority="209" stopIfTrue="1" id="{B6B2F50C-D4AF-421B-8075-81C087B29986}">
            <xm:f>Report_DCF!$B$4="M USD"</xm:f>
            <x14:dxf>
              <numFmt numFmtId="189" formatCode="#,##0,,_);\(#,##0,,\);&quot; - &quot;;@_)"/>
            </x14:dxf>
          </x14:cfRule>
          <xm:sqref>F17</xm:sqref>
        </x14:conditionalFormatting>
        <x14:conditionalFormatting xmlns:xm="http://schemas.microsoft.com/office/excel/2006/main">
          <x14:cfRule type="expression" priority="208" stopIfTrue="1" id="{FBEB2548-360A-40E5-87B7-BC32E56C187C}">
            <xm:f>Report_DCF!$B$4="M USD"</xm:f>
            <x14:dxf>
              <numFmt numFmtId="189" formatCode="#,##0,,_);\(#,##0,,\);&quot; - &quot;;@_)"/>
            </x14:dxf>
          </x14:cfRule>
          <xm:sqref>G17</xm:sqref>
        </x14:conditionalFormatting>
        <x14:conditionalFormatting xmlns:xm="http://schemas.microsoft.com/office/excel/2006/main">
          <x14:cfRule type="expression" priority="207" stopIfTrue="1" id="{F869BCCF-5871-4CD1-95EA-EC1BC4FF580E}">
            <xm:f>Report_DCF!$B$4="M USD"</xm:f>
            <x14:dxf>
              <numFmt numFmtId="189" formatCode="#,##0,,_);\(#,##0,,\);&quot; - &quot;;@_)"/>
            </x14:dxf>
          </x14:cfRule>
          <xm:sqref>H17</xm:sqref>
        </x14:conditionalFormatting>
        <x14:conditionalFormatting xmlns:xm="http://schemas.microsoft.com/office/excel/2006/main">
          <x14:cfRule type="expression" priority="206" stopIfTrue="1" id="{4D1AFD3C-A03F-4F8D-AD89-EFBD6986FEEA}">
            <xm:f>Report_DCF!$B$4="M USD"</xm:f>
            <x14:dxf>
              <numFmt numFmtId="189" formatCode="#,##0,,_);\(#,##0,,\);&quot; - &quot;;@_)"/>
            </x14:dxf>
          </x14:cfRule>
          <xm:sqref>I17</xm:sqref>
        </x14:conditionalFormatting>
        <x14:conditionalFormatting xmlns:xm="http://schemas.microsoft.com/office/excel/2006/main">
          <x14:cfRule type="expression" priority="205" stopIfTrue="1" id="{4DC70ACD-E30A-459C-81C7-8027AA383FC9}">
            <xm:f>Report_DCF!$B$4="M USD"</xm:f>
            <x14:dxf>
              <numFmt numFmtId="189" formatCode="#,##0,,_);\(#,##0,,\);&quot; - &quot;;@_)"/>
            </x14:dxf>
          </x14:cfRule>
          <xm:sqref>J17</xm:sqref>
        </x14:conditionalFormatting>
        <x14:conditionalFormatting xmlns:xm="http://schemas.microsoft.com/office/excel/2006/main">
          <x14:cfRule type="expression" priority="204" stopIfTrue="1" id="{A4A90CFB-068B-40BA-8723-C7C38F93E958}">
            <xm:f>Report_DCF!$B$4="M USD"</xm:f>
            <x14:dxf>
              <numFmt numFmtId="189" formatCode="#,##0,,_);\(#,##0,,\);&quot; - &quot;;@_)"/>
            </x14:dxf>
          </x14:cfRule>
          <xm:sqref>K17</xm:sqref>
        </x14:conditionalFormatting>
        <x14:conditionalFormatting xmlns:xm="http://schemas.microsoft.com/office/excel/2006/main">
          <x14:cfRule type="expression" priority="203" stopIfTrue="1" id="{5EE4A3C6-AD9D-46CE-A007-390444BD8F9A}">
            <xm:f>Report_DCF!$B$4="M USD"</xm:f>
            <x14:dxf>
              <numFmt numFmtId="189" formatCode="#,##0,,_);\(#,##0,,\);&quot; - &quot;;@_)"/>
            </x14:dxf>
          </x14:cfRule>
          <xm:sqref>L17</xm:sqref>
        </x14:conditionalFormatting>
        <x14:conditionalFormatting xmlns:xm="http://schemas.microsoft.com/office/excel/2006/main">
          <x14:cfRule type="expression" priority="202" stopIfTrue="1" id="{F7EC1895-309D-457B-98DB-9749086A583D}">
            <xm:f>Report_DCF!$B$4="M USD"</xm:f>
            <x14:dxf>
              <numFmt numFmtId="189" formatCode="#,##0,,_);\(#,##0,,\);&quot; - &quot;;@_)"/>
            </x14:dxf>
          </x14:cfRule>
          <xm:sqref>M17</xm:sqref>
        </x14:conditionalFormatting>
        <x14:conditionalFormatting xmlns:xm="http://schemas.microsoft.com/office/excel/2006/main">
          <x14:cfRule type="expression" priority="201" stopIfTrue="1" id="{E3288257-878D-488E-B7F7-0D4869EEDC7F}">
            <xm:f>Report_DCF!$B$4="M USD"</xm:f>
            <x14:dxf>
              <numFmt numFmtId="189" formatCode="#,##0,,_);\(#,##0,,\);&quot; - &quot;;@_)"/>
            </x14:dxf>
          </x14:cfRule>
          <xm:sqref>N17</xm:sqref>
        </x14:conditionalFormatting>
        <x14:conditionalFormatting xmlns:xm="http://schemas.microsoft.com/office/excel/2006/main">
          <x14:cfRule type="expression" priority="200" stopIfTrue="1" id="{11DF14FC-7854-416E-8197-D88DA2A6F853}">
            <xm:f>Report_DCF!$B$4="M USD"</xm:f>
            <x14:dxf>
              <numFmt numFmtId="189" formatCode="#,##0,,_);\(#,##0,,\);&quot; - &quot;;@_)"/>
            </x14:dxf>
          </x14:cfRule>
          <xm:sqref>O17</xm:sqref>
        </x14:conditionalFormatting>
        <x14:conditionalFormatting xmlns:xm="http://schemas.microsoft.com/office/excel/2006/main">
          <x14:cfRule type="expression" priority="199" stopIfTrue="1" id="{99660E04-060B-40D2-9CB4-C0B65D3DD55B}">
            <xm:f>Report_DCF!$B$4="M USD"</xm:f>
            <x14:dxf>
              <numFmt numFmtId="189" formatCode="#,##0,,_);\(#,##0,,\);&quot; - &quot;;@_)"/>
            </x14:dxf>
          </x14:cfRule>
          <xm:sqref>P17</xm:sqref>
        </x14:conditionalFormatting>
        <x14:conditionalFormatting xmlns:xm="http://schemas.microsoft.com/office/excel/2006/main">
          <x14:cfRule type="expression" priority="198" stopIfTrue="1" id="{CA480DB4-972D-4E40-A066-93CDFFA5FAAF}">
            <xm:f>Report_DCF!$B$4="M USD"</xm:f>
            <x14:dxf>
              <numFmt numFmtId="189" formatCode="#,##0,,_);\(#,##0,,\);&quot; - &quot;;@_)"/>
            </x14:dxf>
          </x14:cfRule>
          <xm:sqref>F18</xm:sqref>
        </x14:conditionalFormatting>
        <x14:conditionalFormatting xmlns:xm="http://schemas.microsoft.com/office/excel/2006/main">
          <x14:cfRule type="expression" priority="197" stopIfTrue="1" id="{6A643A0B-6AAC-47C0-B5A2-138310991614}">
            <xm:f>Report_DCF!$B$4="M USD"</xm:f>
            <x14:dxf>
              <numFmt numFmtId="189" formatCode="#,##0,,_);\(#,##0,,\);&quot; - &quot;;@_)"/>
            </x14:dxf>
          </x14:cfRule>
          <xm:sqref>G18</xm:sqref>
        </x14:conditionalFormatting>
        <x14:conditionalFormatting xmlns:xm="http://schemas.microsoft.com/office/excel/2006/main">
          <x14:cfRule type="expression" priority="196" stopIfTrue="1" id="{77DDCA71-7434-4595-8FEE-E7620F5AD250}">
            <xm:f>Report_DCF!$B$4="M USD"</xm:f>
            <x14:dxf>
              <numFmt numFmtId="189" formatCode="#,##0,,_);\(#,##0,,\);&quot; - &quot;;@_)"/>
            </x14:dxf>
          </x14:cfRule>
          <xm:sqref>H18</xm:sqref>
        </x14:conditionalFormatting>
        <x14:conditionalFormatting xmlns:xm="http://schemas.microsoft.com/office/excel/2006/main">
          <x14:cfRule type="expression" priority="195" stopIfTrue="1" id="{F9CE81AF-6F6F-4100-B2B7-DD8DDF4ECBBA}">
            <xm:f>Report_DCF!$B$4="M USD"</xm:f>
            <x14:dxf>
              <numFmt numFmtId="189" formatCode="#,##0,,_);\(#,##0,,\);&quot; - &quot;;@_)"/>
            </x14:dxf>
          </x14:cfRule>
          <xm:sqref>I18</xm:sqref>
        </x14:conditionalFormatting>
        <x14:conditionalFormatting xmlns:xm="http://schemas.microsoft.com/office/excel/2006/main">
          <x14:cfRule type="expression" priority="194" stopIfTrue="1" id="{50C8F888-4390-4640-A63A-7852D19A8E7C}">
            <xm:f>Report_DCF!$B$4="M USD"</xm:f>
            <x14:dxf>
              <numFmt numFmtId="189" formatCode="#,##0,,_);\(#,##0,,\);&quot; - &quot;;@_)"/>
            </x14:dxf>
          </x14:cfRule>
          <xm:sqref>J18</xm:sqref>
        </x14:conditionalFormatting>
        <x14:conditionalFormatting xmlns:xm="http://schemas.microsoft.com/office/excel/2006/main">
          <x14:cfRule type="expression" priority="193" stopIfTrue="1" id="{6045FCE5-4BBF-47C7-B8B5-DE3DC9F36205}">
            <xm:f>Report_DCF!$B$4="M USD"</xm:f>
            <x14:dxf>
              <numFmt numFmtId="189" formatCode="#,##0,,_);\(#,##0,,\);&quot; - &quot;;@_)"/>
            </x14:dxf>
          </x14:cfRule>
          <xm:sqref>K18</xm:sqref>
        </x14:conditionalFormatting>
        <x14:conditionalFormatting xmlns:xm="http://schemas.microsoft.com/office/excel/2006/main">
          <x14:cfRule type="expression" priority="192" stopIfTrue="1" id="{98A0C675-1FAF-4A3B-8047-1FE28B0C67A8}">
            <xm:f>Report_DCF!$B$4="M USD"</xm:f>
            <x14:dxf>
              <numFmt numFmtId="189" formatCode="#,##0,,_);\(#,##0,,\);&quot; - &quot;;@_)"/>
            </x14:dxf>
          </x14:cfRule>
          <xm:sqref>L18</xm:sqref>
        </x14:conditionalFormatting>
        <x14:conditionalFormatting xmlns:xm="http://schemas.microsoft.com/office/excel/2006/main">
          <x14:cfRule type="expression" priority="191" stopIfTrue="1" id="{4E0C5F9F-4562-4770-AA86-CED66A099800}">
            <xm:f>Report_DCF!$B$4="M USD"</xm:f>
            <x14:dxf>
              <numFmt numFmtId="189" formatCode="#,##0,,_);\(#,##0,,\);&quot; - &quot;;@_)"/>
            </x14:dxf>
          </x14:cfRule>
          <xm:sqref>M18</xm:sqref>
        </x14:conditionalFormatting>
        <x14:conditionalFormatting xmlns:xm="http://schemas.microsoft.com/office/excel/2006/main">
          <x14:cfRule type="expression" priority="190" stopIfTrue="1" id="{2ECEC5CE-C8DD-4244-8D77-63C7239614F3}">
            <xm:f>Report_DCF!$B$4="M USD"</xm:f>
            <x14:dxf>
              <numFmt numFmtId="189" formatCode="#,##0,,_);\(#,##0,,\);&quot; - &quot;;@_)"/>
            </x14:dxf>
          </x14:cfRule>
          <xm:sqref>N18</xm:sqref>
        </x14:conditionalFormatting>
        <x14:conditionalFormatting xmlns:xm="http://schemas.microsoft.com/office/excel/2006/main">
          <x14:cfRule type="expression" priority="189" stopIfTrue="1" id="{63587FBD-7C55-4C1D-8184-2B0A377F479B}">
            <xm:f>Report_DCF!$B$4="M USD"</xm:f>
            <x14:dxf>
              <numFmt numFmtId="189" formatCode="#,##0,,_);\(#,##0,,\);&quot; - &quot;;@_)"/>
            </x14:dxf>
          </x14:cfRule>
          <xm:sqref>O18</xm:sqref>
        </x14:conditionalFormatting>
        <x14:conditionalFormatting xmlns:xm="http://schemas.microsoft.com/office/excel/2006/main">
          <x14:cfRule type="expression" priority="188" stopIfTrue="1" id="{B28EE677-54D5-4338-B5C4-5BECDF10E716}">
            <xm:f>Report_DCF!$B$4="M USD"</xm:f>
            <x14:dxf>
              <numFmt numFmtId="189" formatCode="#,##0,,_);\(#,##0,,\);&quot; - &quot;;@_)"/>
            </x14:dxf>
          </x14:cfRule>
          <xm:sqref>P18</xm:sqref>
        </x14:conditionalFormatting>
        <x14:conditionalFormatting xmlns:xm="http://schemas.microsoft.com/office/excel/2006/main">
          <x14:cfRule type="expression" priority="187" stopIfTrue="1" id="{49C4B95A-DEC3-47A3-944A-74D0D494D07E}">
            <xm:f>Report_DCF!$B$4="M USD"</xm:f>
            <x14:dxf>
              <numFmt numFmtId="189" formatCode="#,##0,,_);\(#,##0,,\);&quot; - &quot;;@_)"/>
            </x14:dxf>
          </x14:cfRule>
          <xm:sqref>F19</xm:sqref>
        </x14:conditionalFormatting>
        <x14:conditionalFormatting xmlns:xm="http://schemas.microsoft.com/office/excel/2006/main">
          <x14:cfRule type="expression" priority="186" stopIfTrue="1" id="{77ECD065-932C-44F6-8855-68FB9AD0CFF5}">
            <xm:f>Report_DCF!$B$4="M USD"</xm:f>
            <x14:dxf>
              <numFmt numFmtId="189" formatCode="#,##0,,_);\(#,##0,,\);&quot; - &quot;;@_)"/>
            </x14:dxf>
          </x14:cfRule>
          <xm:sqref>G19</xm:sqref>
        </x14:conditionalFormatting>
        <x14:conditionalFormatting xmlns:xm="http://schemas.microsoft.com/office/excel/2006/main">
          <x14:cfRule type="expression" priority="185" stopIfTrue="1" id="{2D0DCD01-1B79-4149-8A2C-6C31B69D3602}">
            <xm:f>Report_DCF!$B$4="M USD"</xm:f>
            <x14:dxf>
              <numFmt numFmtId="189" formatCode="#,##0,,_);\(#,##0,,\);&quot; - &quot;;@_)"/>
            </x14:dxf>
          </x14:cfRule>
          <xm:sqref>H19</xm:sqref>
        </x14:conditionalFormatting>
        <x14:conditionalFormatting xmlns:xm="http://schemas.microsoft.com/office/excel/2006/main">
          <x14:cfRule type="expression" priority="184" stopIfTrue="1" id="{F3BD9D5E-5025-4989-8B83-96C781C0ADBB}">
            <xm:f>Report_DCF!$B$4="M USD"</xm:f>
            <x14:dxf>
              <numFmt numFmtId="189" formatCode="#,##0,,_);\(#,##0,,\);&quot; - &quot;;@_)"/>
            </x14:dxf>
          </x14:cfRule>
          <xm:sqref>I19</xm:sqref>
        </x14:conditionalFormatting>
        <x14:conditionalFormatting xmlns:xm="http://schemas.microsoft.com/office/excel/2006/main">
          <x14:cfRule type="expression" priority="183" stopIfTrue="1" id="{E7D1B1C4-9381-4900-AE73-B72176928B91}">
            <xm:f>Report_DCF!$B$4="M USD"</xm:f>
            <x14:dxf>
              <numFmt numFmtId="189" formatCode="#,##0,,_);\(#,##0,,\);&quot; - &quot;;@_)"/>
            </x14:dxf>
          </x14:cfRule>
          <xm:sqref>J19</xm:sqref>
        </x14:conditionalFormatting>
        <x14:conditionalFormatting xmlns:xm="http://schemas.microsoft.com/office/excel/2006/main">
          <x14:cfRule type="expression" priority="182" stopIfTrue="1" id="{A6EC4046-53C5-4C87-BC33-A76BF474F6DB}">
            <xm:f>Report_DCF!$B$4="M USD"</xm:f>
            <x14:dxf>
              <numFmt numFmtId="189" formatCode="#,##0,,_);\(#,##0,,\);&quot; - &quot;;@_)"/>
            </x14:dxf>
          </x14:cfRule>
          <xm:sqref>K19</xm:sqref>
        </x14:conditionalFormatting>
        <x14:conditionalFormatting xmlns:xm="http://schemas.microsoft.com/office/excel/2006/main">
          <x14:cfRule type="expression" priority="181" stopIfTrue="1" id="{48D0E665-ADDF-427B-87EF-C7437070C679}">
            <xm:f>Report_DCF!$B$4="M USD"</xm:f>
            <x14:dxf>
              <numFmt numFmtId="189" formatCode="#,##0,,_);\(#,##0,,\);&quot; - &quot;;@_)"/>
            </x14:dxf>
          </x14:cfRule>
          <xm:sqref>L19</xm:sqref>
        </x14:conditionalFormatting>
        <x14:conditionalFormatting xmlns:xm="http://schemas.microsoft.com/office/excel/2006/main">
          <x14:cfRule type="expression" priority="180" stopIfTrue="1" id="{1A89131A-188C-4662-BA7F-2941C5053C04}">
            <xm:f>Report_DCF!$B$4="M USD"</xm:f>
            <x14:dxf>
              <numFmt numFmtId="189" formatCode="#,##0,,_);\(#,##0,,\);&quot; - &quot;;@_)"/>
            </x14:dxf>
          </x14:cfRule>
          <xm:sqref>M19</xm:sqref>
        </x14:conditionalFormatting>
        <x14:conditionalFormatting xmlns:xm="http://schemas.microsoft.com/office/excel/2006/main">
          <x14:cfRule type="expression" priority="179" stopIfTrue="1" id="{B8570486-4E9D-4D6E-A179-6B1D29F684B7}">
            <xm:f>Report_DCF!$B$4="M USD"</xm:f>
            <x14:dxf>
              <numFmt numFmtId="189" formatCode="#,##0,,_);\(#,##0,,\);&quot; - &quot;;@_)"/>
            </x14:dxf>
          </x14:cfRule>
          <xm:sqref>N19</xm:sqref>
        </x14:conditionalFormatting>
        <x14:conditionalFormatting xmlns:xm="http://schemas.microsoft.com/office/excel/2006/main">
          <x14:cfRule type="expression" priority="178" stopIfTrue="1" id="{827D4759-6DC4-4729-A29E-12B5D7393462}">
            <xm:f>Report_DCF!$B$4="M USD"</xm:f>
            <x14:dxf>
              <numFmt numFmtId="189" formatCode="#,##0,,_);\(#,##0,,\);&quot; - &quot;;@_)"/>
            </x14:dxf>
          </x14:cfRule>
          <xm:sqref>O19</xm:sqref>
        </x14:conditionalFormatting>
        <x14:conditionalFormatting xmlns:xm="http://schemas.microsoft.com/office/excel/2006/main">
          <x14:cfRule type="expression" priority="177" stopIfTrue="1" id="{B2F72AA9-8E84-4F65-BCC6-A0558B460CAE}">
            <xm:f>Report_DCF!$B$4="M USD"</xm:f>
            <x14:dxf>
              <numFmt numFmtId="189" formatCode="#,##0,,_);\(#,##0,,\);&quot; - &quot;;@_)"/>
            </x14:dxf>
          </x14:cfRule>
          <xm:sqref>P19</xm:sqref>
        </x14:conditionalFormatting>
        <x14:conditionalFormatting xmlns:xm="http://schemas.microsoft.com/office/excel/2006/main">
          <x14:cfRule type="expression" priority="176" stopIfTrue="1" id="{DBBE2AEF-1B46-4C0D-9318-3F56EA2E87A8}">
            <xm:f>Report_DCF!$B$4="M USD"</xm:f>
            <x14:dxf>
              <numFmt numFmtId="189" formatCode="#,##0,,_);\(#,##0,,\);&quot; - &quot;;@_)"/>
            </x14:dxf>
          </x14:cfRule>
          <xm:sqref>F20</xm:sqref>
        </x14:conditionalFormatting>
        <x14:conditionalFormatting xmlns:xm="http://schemas.microsoft.com/office/excel/2006/main">
          <x14:cfRule type="expression" priority="175" stopIfTrue="1" id="{40AB2A39-D94A-48D3-BAD8-DA25134AE7C1}">
            <xm:f>Report_DCF!$B$4="M USD"</xm:f>
            <x14:dxf>
              <numFmt numFmtId="189" formatCode="#,##0,,_);\(#,##0,,\);&quot; - &quot;;@_)"/>
            </x14:dxf>
          </x14:cfRule>
          <xm:sqref>G20</xm:sqref>
        </x14:conditionalFormatting>
        <x14:conditionalFormatting xmlns:xm="http://schemas.microsoft.com/office/excel/2006/main">
          <x14:cfRule type="expression" priority="174" stopIfTrue="1" id="{4D430A3E-9F81-4746-8848-03755CD8637E}">
            <xm:f>Report_DCF!$B$4="M USD"</xm:f>
            <x14:dxf>
              <numFmt numFmtId="189" formatCode="#,##0,,_);\(#,##0,,\);&quot; - &quot;;@_)"/>
            </x14:dxf>
          </x14:cfRule>
          <xm:sqref>H20</xm:sqref>
        </x14:conditionalFormatting>
        <x14:conditionalFormatting xmlns:xm="http://schemas.microsoft.com/office/excel/2006/main">
          <x14:cfRule type="expression" priority="173" stopIfTrue="1" id="{0B278077-87E3-4B0E-8060-D8DE5140E01B}">
            <xm:f>Report_DCF!$B$4="M USD"</xm:f>
            <x14:dxf>
              <numFmt numFmtId="189" formatCode="#,##0,,_);\(#,##0,,\);&quot; - &quot;;@_)"/>
            </x14:dxf>
          </x14:cfRule>
          <xm:sqref>I20</xm:sqref>
        </x14:conditionalFormatting>
        <x14:conditionalFormatting xmlns:xm="http://schemas.microsoft.com/office/excel/2006/main">
          <x14:cfRule type="expression" priority="172" stopIfTrue="1" id="{333F070C-39D5-465B-80BF-9FD66C0847DA}">
            <xm:f>Report_DCF!$B$4="M USD"</xm:f>
            <x14:dxf>
              <numFmt numFmtId="189" formatCode="#,##0,,_);\(#,##0,,\);&quot; - &quot;;@_)"/>
            </x14:dxf>
          </x14:cfRule>
          <xm:sqref>J20</xm:sqref>
        </x14:conditionalFormatting>
        <x14:conditionalFormatting xmlns:xm="http://schemas.microsoft.com/office/excel/2006/main">
          <x14:cfRule type="expression" priority="171" stopIfTrue="1" id="{BBD9A5CF-4131-4DDE-BDE8-66291DD038A8}">
            <xm:f>Report_DCF!$B$4="M USD"</xm:f>
            <x14:dxf>
              <numFmt numFmtId="189" formatCode="#,##0,,_);\(#,##0,,\);&quot; - &quot;;@_)"/>
            </x14:dxf>
          </x14:cfRule>
          <xm:sqref>K20</xm:sqref>
        </x14:conditionalFormatting>
        <x14:conditionalFormatting xmlns:xm="http://schemas.microsoft.com/office/excel/2006/main">
          <x14:cfRule type="expression" priority="170" stopIfTrue="1" id="{8A67D267-9334-4C9A-A150-A85703423083}">
            <xm:f>Report_DCF!$B$4="M USD"</xm:f>
            <x14:dxf>
              <numFmt numFmtId="189" formatCode="#,##0,,_);\(#,##0,,\);&quot; - &quot;;@_)"/>
            </x14:dxf>
          </x14:cfRule>
          <xm:sqref>L20</xm:sqref>
        </x14:conditionalFormatting>
        <x14:conditionalFormatting xmlns:xm="http://schemas.microsoft.com/office/excel/2006/main">
          <x14:cfRule type="expression" priority="169" stopIfTrue="1" id="{DD09E8DE-A6CE-41D8-86D3-D009F5C14ECD}">
            <xm:f>Report_DCF!$B$4="M USD"</xm:f>
            <x14:dxf>
              <numFmt numFmtId="189" formatCode="#,##0,,_);\(#,##0,,\);&quot; - &quot;;@_)"/>
            </x14:dxf>
          </x14:cfRule>
          <xm:sqref>M20</xm:sqref>
        </x14:conditionalFormatting>
        <x14:conditionalFormatting xmlns:xm="http://schemas.microsoft.com/office/excel/2006/main">
          <x14:cfRule type="expression" priority="168" stopIfTrue="1" id="{6B35CAC9-B8AF-4F51-BCC5-00349E28C6F7}">
            <xm:f>Report_DCF!$B$4="M USD"</xm:f>
            <x14:dxf>
              <numFmt numFmtId="189" formatCode="#,##0,,_);\(#,##0,,\);&quot; - &quot;;@_)"/>
            </x14:dxf>
          </x14:cfRule>
          <xm:sqref>N20</xm:sqref>
        </x14:conditionalFormatting>
        <x14:conditionalFormatting xmlns:xm="http://schemas.microsoft.com/office/excel/2006/main">
          <x14:cfRule type="expression" priority="167" stopIfTrue="1" id="{93F926EF-0261-4449-81B5-0DB227F3608C}">
            <xm:f>Report_DCF!$B$4="M USD"</xm:f>
            <x14:dxf>
              <numFmt numFmtId="189" formatCode="#,##0,,_);\(#,##0,,\);&quot; - &quot;;@_)"/>
            </x14:dxf>
          </x14:cfRule>
          <xm:sqref>O20</xm:sqref>
        </x14:conditionalFormatting>
        <x14:conditionalFormatting xmlns:xm="http://schemas.microsoft.com/office/excel/2006/main">
          <x14:cfRule type="expression" priority="166" stopIfTrue="1" id="{D71AD19F-676F-4FC3-BB75-C2C8EAF7147E}">
            <xm:f>Report_DCF!$B$4="M USD"</xm:f>
            <x14:dxf>
              <numFmt numFmtId="189" formatCode="#,##0,,_);\(#,##0,,\);&quot; - &quot;;@_)"/>
            </x14:dxf>
          </x14:cfRule>
          <xm:sqref>P20</xm:sqref>
        </x14:conditionalFormatting>
        <x14:conditionalFormatting xmlns:xm="http://schemas.microsoft.com/office/excel/2006/main">
          <x14:cfRule type="expression" priority="165" stopIfTrue="1" id="{562E4A13-E4AF-4207-9355-47CEF4BAEBF3}">
            <xm:f>Report_DCF!$B$4="M USD"</xm:f>
            <x14:dxf>
              <numFmt numFmtId="189" formatCode="#,##0,,_);\(#,##0,,\);&quot; - &quot;;@_)"/>
            </x14:dxf>
          </x14:cfRule>
          <xm:sqref>F21</xm:sqref>
        </x14:conditionalFormatting>
        <x14:conditionalFormatting xmlns:xm="http://schemas.microsoft.com/office/excel/2006/main">
          <x14:cfRule type="expression" priority="164" stopIfTrue="1" id="{C599464A-BC83-4005-B3EE-784F21F26961}">
            <xm:f>Report_DCF!$B$4="M USD"</xm:f>
            <x14:dxf>
              <numFmt numFmtId="189" formatCode="#,##0,,_);\(#,##0,,\);&quot; - &quot;;@_)"/>
            </x14:dxf>
          </x14:cfRule>
          <xm:sqref>G21</xm:sqref>
        </x14:conditionalFormatting>
        <x14:conditionalFormatting xmlns:xm="http://schemas.microsoft.com/office/excel/2006/main">
          <x14:cfRule type="expression" priority="163" stopIfTrue="1" id="{928DD7EB-38DA-45CA-A0EE-3105DD12930E}">
            <xm:f>Report_DCF!$B$4="M USD"</xm:f>
            <x14:dxf>
              <numFmt numFmtId="189" formatCode="#,##0,,_);\(#,##0,,\);&quot; - &quot;;@_)"/>
            </x14:dxf>
          </x14:cfRule>
          <xm:sqref>H21</xm:sqref>
        </x14:conditionalFormatting>
        <x14:conditionalFormatting xmlns:xm="http://schemas.microsoft.com/office/excel/2006/main">
          <x14:cfRule type="expression" priority="162" stopIfTrue="1" id="{3EDA9267-08F0-4A7F-B0C0-8F9028BA030D}">
            <xm:f>Report_DCF!$B$4="M USD"</xm:f>
            <x14:dxf>
              <numFmt numFmtId="189" formatCode="#,##0,,_);\(#,##0,,\);&quot; - &quot;;@_)"/>
            </x14:dxf>
          </x14:cfRule>
          <xm:sqref>I21</xm:sqref>
        </x14:conditionalFormatting>
        <x14:conditionalFormatting xmlns:xm="http://schemas.microsoft.com/office/excel/2006/main">
          <x14:cfRule type="expression" priority="161" stopIfTrue="1" id="{B2F5275F-8D74-4E7A-8512-CADE251B0B95}">
            <xm:f>Report_DCF!$B$4="M USD"</xm:f>
            <x14:dxf>
              <numFmt numFmtId="189" formatCode="#,##0,,_);\(#,##0,,\);&quot; - &quot;;@_)"/>
            </x14:dxf>
          </x14:cfRule>
          <xm:sqref>J21</xm:sqref>
        </x14:conditionalFormatting>
        <x14:conditionalFormatting xmlns:xm="http://schemas.microsoft.com/office/excel/2006/main">
          <x14:cfRule type="expression" priority="160" stopIfTrue="1" id="{259F5684-032C-49A0-8CAB-2F778F853CE5}">
            <xm:f>Report_DCF!$B$4="M USD"</xm:f>
            <x14:dxf>
              <numFmt numFmtId="189" formatCode="#,##0,,_);\(#,##0,,\);&quot; - &quot;;@_)"/>
            </x14:dxf>
          </x14:cfRule>
          <xm:sqref>K21</xm:sqref>
        </x14:conditionalFormatting>
        <x14:conditionalFormatting xmlns:xm="http://schemas.microsoft.com/office/excel/2006/main">
          <x14:cfRule type="expression" priority="159" stopIfTrue="1" id="{AA9DB4B7-6D23-4185-BA3A-AA77D76CE235}">
            <xm:f>Report_DCF!$B$4="M USD"</xm:f>
            <x14:dxf>
              <numFmt numFmtId="189" formatCode="#,##0,,_);\(#,##0,,\);&quot; - &quot;;@_)"/>
            </x14:dxf>
          </x14:cfRule>
          <xm:sqref>L21</xm:sqref>
        </x14:conditionalFormatting>
        <x14:conditionalFormatting xmlns:xm="http://schemas.microsoft.com/office/excel/2006/main">
          <x14:cfRule type="expression" priority="158" stopIfTrue="1" id="{4047950B-0745-45D8-ACCE-0E3671C7779F}">
            <xm:f>Report_DCF!$B$4="M USD"</xm:f>
            <x14:dxf>
              <numFmt numFmtId="189" formatCode="#,##0,,_);\(#,##0,,\);&quot; - &quot;;@_)"/>
            </x14:dxf>
          </x14:cfRule>
          <xm:sqref>M21</xm:sqref>
        </x14:conditionalFormatting>
        <x14:conditionalFormatting xmlns:xm="http://schemas.microsoft.com/office/excel/2006/main">
          <x14:cfRule type="expression" priority="157" stopIfTrue="1" id="{7B9AD230-29E7-4361-9DF8-0FD3AA7362FB}">
            <xm:f>Report_DCF!$B$4="M USD"</xm:f>
            <x14:dxf>
              <numFmt numFmtId="189" formatCode="#,##0,,_);\(#,##0,,\);&quot; - &quot;;@_)"/>
            </x14:dxf>
          </x14:cfRule>
          <xm:sqref>N21</xm:sqref>
        </x14:conditionalFormatting>
        <x14:conditionalFormatting xmlns:xm="http://schemas.microsoft.com/office/excel/2006/main">
          <x14:cfRule type="expression" priority="156" stopIfTrue="1" id="{ABBB6ED5-6A2B-4C33-BE1C-1B6ACD87063E}">
            <xm:f>Report_DCF!$B$4="M USD"</xm:f>
            <x14:dxf>
              <numFmt numFmtId="189" formatCode="#,##0,,_);\(#,##0,,\);&quot; - &quot;;@_)"/>
            </x14:dxf>
          </x14:cfRule>
          <xm:sqref>O21</xm:sqref>
        </x14:conditionalFormatting>
        <x14:conditionalFormatting xmlns:xm="http://schemas.microsoft.com/office/excel/2006/main">
          <x14:cfRule type="expression" priority="155" stopIfTrue="1" id="{88C349E6-F7D2-4EE9-B755-A5B2529A5C2A}">
            <xm:f>Report_DCF!$B$4="M USD"</xm:f>
            <x14:dxf>
              <numFmt numFmtId="189" formatCode="#,##0,,_);\(#,##0,,\);&quot; - &quot;;@_)"/>
            </x14:dxf>
          </x14:cfRule>
          <xm:sqref>P21</xm:sqref>
        </x14:conditionalFormatting>
        <x14:conditionalFormatting xmlns:xm="http://schemas.microsoft.com/office/excel/2006/main">
          <x14:cfRule type="expression" priority="154" stopIfTrue="1" id="{944692B3-13B3-4C8C-9706-F9A6EAA108CB}">
            <xm:f>Report_DCF!$B$4="M USD"</xm:f>
            <x14:dxf>
              <numFmt numFmtId="189" formatCode="#,##0,,_);\(#,##0,,\);&quot; - &quot;;@_)"/>
            </x14:dxf>
          </x14:cfRule>
          <xm:sqref>F22</xm:sqref>
        </x14:conditionalFormatting>
        <x14:conditionalFormatting xmlns:xm="http://schemas.microsoft.com/office/excel/2006/main">
          <x14:cfRule type="expression" priority="153" stopIfTrue="1" id="{6C63B759-1C4B-4B6F-9AF5-407F6759CA20}">
            <xm:f>Report_DCF!$B$4="M USD"</xm:f>
            <x14:dxf>
              <numFmt numFmtId="189" formatCode="#,##0,,_);\(#,##0,,\);&quot; - &quot;;@_)"/>
            </x14:dxf>
          </x14:cfRule>
          <xm:sqref>G22</xm:sqref>
        </x14:conditionalFormatting>
        <x14:conditionalFormatting xmlns:xm="http://schemas.microsoft.com/office/excel/2006/main">
          <x14:cfRule type="expression" priority="152" stopIfTrue="1" id="{6A96BF83-0B1A-4925-9B4C-6AF357667C2B}">
            <xm:f>Report_DCF!$B$4="M USD"</xm:f>
            <x14:dxf>
              <numFmt numFmtId="189" formatCode="#,##0,,_);\(#,##0,,\);&quot; - &quot;;@_)"/>
            </x14:dxf>
          </x14:cfRule>
          <xm:sqref>H22</xm:sqref>
        </x14:conditionalFormatting>
        <x14:conditionalFormatting xmlns:xm="http://schemas.microsoft.com/office/excel/2006/main">
          <x14:cfRule type="expression" priority="151" stopIfTrue="1" id="{25049A43-088D-408D-B1E1-CD386E9F34F1}">
            <xm:f>Report_DCF!$B$4="M USD"</xm:f>
            <x14:dxf>
              <numFmt numFmtId="189" formatCode="#,##0,,_);\(#,##0,,\);&quot; - &quot;;@_)"/>
            </x14:dxf>
          </x14:cfRule>
          <xm:sqref>I22</xm:sqref>
        </x14:conditionalFormatting>
        <x14:conditionalFormatting xmlns:xm="http://schemas.microsoft.com/office/excel/2006/main">
          <x14:cfRule type="expression" priority="150" stopIfTrue="1" id="{3B79A3C4-955A-47BA-8CEA-465504F414B9}">
            <xm:f>Report_DCF!$B$4="M USD"</xm:f>
            <x14:dxf>
              <numFmt numFmtId="189" formatCode="#,##0,,_);\(#,##0,,\);&quot; - &quot;;@_)"/>
            </x14:dxf>
          </x14:cfRule>
          <xm:sqref>J22</xm:sqref>
        </x14:conditionalFormatting>
        <x14:conditionalFormatting xmlns:xm="http://schemas.microsoft.com/office/excel/2006/main">
          <x14:cfRule type="expression" priority="149" stopIfTrue="1" id="{D775B8D9-9EE1-47F2-A65B-CC4307A49892}">
            <xm:f>Report_DCF!$B$4="M USD"</xm:f>
            <x14:dxf>
              <numFmt numFmtId="189" formatCode="#,##0,,_);\(#,##0,,\);&quot; - &quot;;@_)"/>
            </x14:dxf>
          </x14:cfRule>
          <xm:sqref>K22</xm:sqref>
        </x14:conditionalFormatting>
        <x14:conditionalFormatting xmlns:xm="http://schemas.microsoft.com/office/excel/2006/main">
          <x14:cfRule type="expression" priority="148" stopIfTrue="1" id="{7A290209-0903-4DF3-BEE8-EBAB0845C216}">
            <xm:f>Report_DCF!$B$4="M USD"</xm:f>
            <x14:dxf>
              <numFmt numFmtId="189" formatCode="#,##0,,_);\(#,##0,,\);&quot; - &quot;;@_)"/>
            </x14:dxf>
          </x14:cfRule>
          <xm:sqref>L22</xm:sqref>
        </x14:conditionalFormatting>
        <x14:conditionalFormatting xmlns:xm="http://schemas.microsoft.com/office/excel/2006/main">
          <x14:cfRule type="expression" priority="147" stopIfTrue="1" id="{A20B3FAC-BA17-4D64-BAF6-112FF17EAB0B}">
            <xm:f>Report_DCF!$B$4="M USD"</xm:f>
            <x14:dxf>
              <numFmt numFmtId="189" formatCode="#,##0,,_);\(#,##0,,\);&quot; - &quot;;@_)"/>
            </x14:dxf>
          </x14:cfRule>
          <xm:sqref>M22</xm:sqref>
        </x14:conditionalFormatting>
        <x14:conditionalFormatting xmlns:xm="http://schemas.microsoft.com/office/excel/2006/main">
          <x14:cfRule type="expression" priority="146" stopIfTrue="1" id="{1C08D41B-4E27-43D0-8E78-6DB92A4FB215}">
            <xm:f>Report_DCF!$B$4="M USD"</xm:f>
            <x14:dxf>
              <numFmt numFmtId="189" formatCode="#,##0,,_);\(#,##0,,\);&quot; - &quot;;@_)"/>
            </x14:dxf>
          </x14:cfRule>
          <xm:sqref>N22</xm:sqref>
        </x14:conditionalFormatting>
        <x14:conditionalFormatting xmlns:xm="http://schemas.microsoft.com/office/excel/2006/main">
          <x14:cfRule type="expression" priority="145" stopIfTrue="1" id="{9BAF9847-B5AC-4916-B402-9E00D90786C3}">
            <xm:f>Report_DCF!$B$4="M USD"</xm:f>
            <x14:dxf>
              <numFmt numFmtId="189" formatCode="#,##0,,_);\(#,##0,,\);&quot; - &quot;;@_)"/>
            </x14:dxf>
          </x14:cfRule>
          <xm:sqref>O22</xm:sqref>
        </x14:conditionalFormatting>
        <x14:conditionalFormatting xmlns:xm="http://schemas.microsoft.com/office/excel/2006/main">
          <x14:cfRule type="expression" priority="144" stopIfTrue="1" id="{CD8B431C-D934-406C-BB7A-EFE5E39FBA81}">
            <xm:f>Report_DCF!$B$4="M USD"</xm:f>
            <x14:dxf>
              <numFmt numFmtId="189" formatCode="#,##0,,_);\(#,##0,,\);&quot; - &quot;;@_)"/>
            </x14:dxf>
          </x14:cfRule>
          <xm:sqref>P22</xm:sqref>
        </x14:conditionalFormatting>
        <x14:conditionalFormatting xmlns:xm="http://schemas.microsoft.com/office/excel/2006/main">
          <x14:cfRule type="expression" priority="143" stopIfTrue="1" id="{AADED7CE-B8A6-4176-AF2E-1659D2B896E6}">
            <xm:f>Report_DCF!$B$4="M USD"</xm:f>
            <x14:dxf>
              <numFmt numFmtId="189" formatCode="#,##0,,_);\(#,##0,,\);&quot; - &quot;;@_)"/>
            </x14:dxf>
          </x14:cfRule>
          <xm:sqref>F23</xm:sqref>
        </x14:conditionalFormatting>
        <x14:conditionalFormatting xmlns:xm="http://schemas.microsoft.com/office/excel/2006/main">
          <x14:cfRule type="expression" priority="142" stopIfTrue="1" id="{4CAA2D9C-D76D-4461-906A-F74558C87EDD}">
            <xm:f>Report_DCF!$B$4="M USD"</xm:f>
            <x14:dxf>
              <numFmt numFmtId="189" formatCode="#,##0,,_);\(#,##0,,\);&quot; - &quot;;@_)"/>
            </x14:dxf>
          </x14:cfRule>
          <xm:sqref>G23</xm:sqref>
        </x14:conditionalFormatting>
        <x14:conditionalFormatting xmlns:xm="http://schemas.microsoft.com/office/excel/2006/main">
          <x14:cfRule type="expression" priority="141" stopIfTrue="1" id="{B9A9F566-D035-44A6-A08B-3F5AACB82286}">
            <xm:f>Report_DCF!$B$4="M USD"</xm:f>
            <x14:dxf>
              <numFmt numFmtId="189" formatCode="#,##0,,_);\(#,##0,,\);&quot; - &quot;;@_)"/>
            </x14:dxf>
          </x14:cfRule>
          <xm:sqref>H23</xm:sqref>
        </x14:conditionalFormatting>
        <x14:conditionalFormatting xmlns:xm="http://schemas.microsoft.com/office/excel/2006/main">
          <x14:cfRule type="expression" priority="140" stopIfTrue="1" id="{D7134519-D7A3-409F-9A2A-284B12DED0E2}">
            <xm:f>Report_DCF!$B$4="M USD"</xm:f>
            <x14:dxf>
              <numFmt numFmtId="189" formatCode="#,##0,,_);\(#,##0,,\);&quot; - &quot;;@_)"/>
            </x14:dxf>
          </x14:cfRule>
          <xm:sqref>I23</xm:sqref>
        </x14:conditionalFormatting>
        <x14:conditionalFormatting xmlns:xm="http://schemas.microsoft.com/office/excel/2006/main">
          <x14:cfRule type="expression" priority="139" stopIfTrue="1" id="{D8A305BF-4F9A-4EF4-BE92-4900BC995D16}">
            <xm:f>Report_DCF!$B$4="M USD"</xm:f>
            <x14:dxf>
              <numFmt numFmtId="189" formatCode="#,##0,,_);\(#,##0,,\);&quot; - &quot;;@_)"/>
            </x14:dxf>
          </x14:cfRule>
          <xm:sqref>J23</xm:sqref>
        </x14:conditionalFormatting>
        <x14:conditionalFormatting xmlns:xm="http://schemas.microsoft.com/office/excel/2006/main">
          <x14:cfRule type="expression" priority="138" stopIfTrue="1" id="{48980221-71B6-45EF-82DE-9C9B5FA033FF}">
            <xm:f>Report_DCF!$B$4="M USD"</xm:f>
            <x14:dxf>
              <numFmt numFmtId="189" formatCode="#,##0,,_);\(#,##0,,\);&quot; - &quot;;@_)"/>
            </x14:dxf>
          </x14:cfRule>
          <xm:sqref>K23</xm:sqref>
        </x14:conditionalFormatting>
        <x14:conditionalFormatting xmlns:xm="http://schemas.microsoft.com/office/excel/2006/main">
          <x14:cfRule type="expression" priority="137" stopIfTrue="1" id="{BB3DA477-E76E-490D-A64F-9AE496F97C53}">
            <xm:f>Report_DCF!$B$4="M USD"</xm:f>
            <x14:dxf>
              <numFmt numFmtId="189" formatCode="#,##0,,_);\(#,##0,,\);&quot; - &quot;;@_)"/>
            </x14:dxf>
          </x14:cfRule>
          <xm:sqref>L23</xm:sqref>
        </x14:conditionalFormatting>
        <x14:conditionalFormatting xmlns:xm="http://schemas.microsoft.com/office/excel/2006/main">
          <x14:cfRule type="expression" priority="136" stopIfTrue="1" id="{1BC581A5-04EA-4493-9E20-3FB1F5F2A6FC}">
            <xm:f>Report_DCF!$B$4="M USD"</xm:f>
            <x14:dxf>
              <numFmt numFmtId="189" formatCode="#,##0,,_);\(#,##0,,\);&quot; - &quot;;@_)"/>
            </x14:dxf>
          </x14:cfRule>
          <xm:sqref>M23</xm:sqref>
        </x14:conditionalFormatting>
        <x14:conditionalFormatting xmlns:xm="http://schemas.microsoft.com/office/excel/2006/main">
          <x14:cfRule type="expression" priority="135" stopIfTrue="1" id="{013DDBBB-7512-46BB-887C-3A612C7BEA80}">
            <xm:f>Report_DCF!$B$4="M USD"</xm:f>
            <x14:dxf>
              <numFmt numFmtId="189" formatCode="#,##0,,_);\(#,##0,,\);&quot; - &quot;;@_)"/>
            </x14:dxf>
          </x14:cfRule>
          <xm:sqref>N23</xm:sqref>
        </x14:conditionalFormatting>
        <x14:conditionalFormatting xmlns:xm="http://schemas.microsoft.com/office/excel/2006/main">
          <x14:cfRule type="expression" priority="134" stopIfTrue="1" id="{623CD750-6900-46BB-9DF8-1FDE897AC0ED}">
            <xm:f>Report_DCF!$B$4="M USD"</xm:f>
            <x14:dxf>
              <numFmt numFmtId="189" formatCode="#,##0,,_);\(#,##0,,\);&quot; - &quot;;@_)"/>
            </x14:dxf>
          </x14:cfRule>
          <xm:sqref>O23</xm:sqref>
        </x14:conditionalFormatting>
        <x14:conditionalFormatting xmlns:xm="http://schemas.microsoft.com/office/excel/2006/main">
          <x14:cfRule type="expression" priority="133" stopIfTrue="1" id="{BF424200-CF79-4A81-8B94-152400822DEE}">
            <xm:f>Report_DCF!$B$4="M USD"</xm:f>
            <x14:dxf>
              <numFmt numFmtId="189" formatCode="#,##0,,_);\(#,##0,,\);&quot; - &quot;;@_)"/>
            </x14:dxf>
          </x14:cfRule>
          <xm:sqref>P23</xm:sqref>
        </x14:conditionalFormatting>
        <x14:conditionalFormatting xmlns:xm="http://schemas.microsoft.com/office/excel/2006/main">
          <x14:cfRule type="expression" priority="132" stopIfTrue="1" id="{540FFC91-59C9-49C2-B662-E0E2690E414C}">
            <xm:f>Report_DCF!$B$4="M USD"</xm:f>
            <x14:dxf>
              <numFmt numFmtId="189" formatCode="#,##0,,_);\(#,##0,,\);&quot; - &quot;;@_)"/>
            </x14:dxf>
          </x14:cfRule>
          <xm:sqref>F24</xm:sqref>
        </x14:conditionalFormatting>
        <x14:conditionalFormatting xmlns:xm="http://schemas.microsoft.com/office/excel/2006/main">
          <x14:cfRule type="expression" priority="131" stopIfTrue="1" id="{B2F9B730-4258-4183-A7CA-5566A548290C}">
            <xm:f>Report_DCF!$B$4="M USD"</xm:f>
            <x14:dxf>
              <numFmt numFmtId="189" formatCode="#,##0,,_);\(#,##0,,\);&quot; - &quot;;@_)"/>
            </x14:dxf>
          </x14:cfRule>
          <xm:sqref>G24</xm:sqref>
        </x14:conditionalFormatting>
        <x14:conditionalFormatting xmlns:xm="http://schemas.microsoft.com/office/excel/2006/main">
          <x14:cfRule type="expression" priority="130" stopIfTrue="1" id="{C73B3468-4123-4686-B4BB-0266243EDE2A}">
            <xm:f>Report_DCF!$B$4="M USD"</xm:f>
            <x14:dxf>
              <numFmt numFmtId="189" formatCode="#,##0,,_);\(#,##0,,\);&quot; - &quot;;@_)"/>
            </x14:dxf>
          </x14:cfRule>
          <xm:sqref>H24</xm:sqref>
        </x14:conditionalFormatting>
        <x14:conditionalFormatting xmlns:xm="http://schemas.microsoft.com/office/excel/2006/main">
          <x14:cfRule type="expression" priority="129" stopIfTrue="1" id="{1FF5CE71-6E80-4C8B-8EEA-C960E3C15767}">
            <xm:f>Report_DCF!$B$4="M USD"</xm:f>
            <x14:dxf>
              <numFmt numFmtId="189" formatCode="#,##0,,_);\(#,##0,,\);&quot; - &quot;;@_)"/>
            </x14:dxf>
          </x14:cfRule>
          <xm:sqref>I24</xm:sqref>
        </x14:conditionalFormatting>
        <x14:conditionalFormatting xmlns:xm="http://schemas.microsoft.com/office/excel/2006/main">
          <x14:cfRule type="expression" priority="128" stopIfTrue="1" id="{65B6AE4F-20CA-4701-AD86-65A1125B2CEF}">
            <xm:f>Report_DCF!$B$4="M USD"</xm:f>
            <x14:dxf>
              <numFmt numFmtId="189" formatCode="#,##0,,_);\(#,##0,,\);&quot; - &quot;;@_)"/>
            </x14:dxf>
          </x14:cfRule>
          <xm:sqref>J24</xm:sqref>
        </x14:conditionalFormatting>
        <x14:conditionalFormatting xmlns:xm="http://schemas.microsoft.com/office/excel/2006/main">
          <x14:cfRule type="expression" priority="127" stopIfTrue="1" id="{6F36319F-EF8F-4575-9F45-5B895A3A4A54}">
            <xm:f>Report_DCF!$B$4="M USD"</xm:f>
            <x14:dxf>
              <numFmt numFmtId="189" formatCode="#,##0,,_);\(#,##0,,\);&quot; - &quot;;@_)"/>
            </x14:dxf>
          </x14:cfRule>
          <xm:sqref>K24</xm:sqref>
        </x14:conditionalFormatting>
        <x14:conditionalFormatting xmlns:xm="http://schemas.microsoft.com/office/excel/2006/main">
          <x14:cfRule type="expression" priority="126" stopIfTrue="1" id="{DBCEF680-AADA-471D-8AFA-4E644875B0FA}">
            <xm:f>Report_DCF!$B$4="M USD"</xm:f>
            <x14:dxf>
              <numFmt numFmtId="189" formatCode="#,##0,,_);\(#,##0,,\);&quot; - &quot;;@_)"/>
            </x14:dxf>
          </x14:cfRule>
          <xm:sqref>L24</xm:sqref>
        </x14:conditionalFormatting>
        <x14:conditionalFormatting xmlns:xm="http://schemas.microsoft.com/office/excel/2006/main">
          <x14:cfRule type="expression" priority="125" stopIfTrue="1" id="{8B4C49CC-6240-43E8-BD14-11270765EFFB}">
            <xm:f>Report_DCF!$B$4="M USD"</xm:f>
            <x14:dxf>
              <numFmt numFmtId="189" formatCode="#,##0,,_);\(#,##0,,\);&quot; - &quot;;@_)"/>
            </x14:dxf>
          </x14:cfRule>
          <xm:sqref>M24</xm:sqref>
        </x14:conditionalFormatting>
        <x14:conditionalFormatting xmlns:xm="http://schemas.microsoft.com/office/excel/2006/main">
          <x14:cfRule type="expression" priority="124" stopIfTrue="1" id="{8CF37B45-51BB-4A5C-9357-B5B2EDA79B96}">
            <xm:f>Report_DCF!$B$4="M USD"</xm:f>
            <x14:dxf>
              <numFmt numFmtId="189" formatCode="#,##0,,_);\(#,##0,,\);&quot; - &quot;;@_)"/>
            </x14:dxf>
          </x14:cfRule>
          <xm:sqref>N24</xm:sqref>
        </x14:conditionalFormatting>
        <x14:conditionalFormatting xmlns:xm="http://schemas.microsoft.com/office/excel/2006/main">
          <x14:cfRule type="expression" priority="123" stopIfTrue="1" id="{2CBC6559-61D3-4753-8198-320AA80ABD1F}">
            <xm:f>Report_DCF!$B$4="M USD"</xm:f>
            <x14:dxf>
              <numFmt numFmtId="189" formatCode="#,##0,,_);\(#,##0,,\);&quot; - &quot;;@_)"/>
            </x14:dxf>
          </x14:cfRule>
          <xm:sqref>O24</xm:sqref>
        </x14:conditionalFormatting>
        <x14:conditionalFormatting xmlns:xm="http://schemas.microsoft.com/office/excel/2006/main">
          <x14:cfRule type="expression" priority="122" stopIfTrue="1" id="{5591C939-2A9B-433D-92F1-7F5D0E47147E}">
            <xm:f>Report_DCF!$B$4="M USD"</xm:f>
            <x14:dxf>
              <numFmt numFmtId="189" formatCode="#,##0,,_);\(#,##0,,\);&quot; - &quot;;@_)"/>
            </x14:dxf>
          </x14:cfRule>
          <xm:sqref>P24</xm:sqref>
        </x14:conditionalFormatting>
        <x14:conditionalFormatting xmlns:xm="http://schemas.microsoft.com/office/excel/2006/main">
          <x14:cfRule type="expression" priority="121" stopIfTrue="1" id="{F1B82ED5-6A7B-476E-943A-6E94D137D32E}">
            <xm:f>Report_DCF!$B$4="M USD"</xm:f>
            <x14:dxf>
              <numFmt numFmtId="189" formatCode="#,##0,,_);\(#,##0,,\);&quot; - &quot;;@_)"/>
            </x14:dxf>
          </x14:cfRule>
          <xm:sqref>F25</xm:sqref>
        </x14:conditionalFormatting>
        <x14:conditionalFormatting xmlns:xm="http://schemas.microsoft.com/office/excel/2006/main">
          <x14:cfRule type="expression" priority="120" stopIfTrue="1" id="{64B3DC08-FEEC-4369-9AB7-39B408B6ECDF}">
            <xm:f>Report_DCF!$B$4="M USD"</xm:f>
            <x14:dxf>
              <numFmt numFmtId="189" formatCode="#,##0,,_);\(#,##0,,\);&quot; - &quot;;@_)"/>
            </x14:dxf>
          </x14:cfRule>
          <xm:sqref>G25</xm:sqref>
        </x14:conditionalFormatting>
        <x14:conditionalFormatting xmlns:xm="http://schemas.microsoft.com/office/excel/2006/main">
          <x14:cfRule type="expression" priority="119" stopIfTrue="1" id="{B0ABEAC5-B5F4-4705-AC1D-19A576F157AE}">
            <xm:f>Report_DCF!$B$4="M USD"</xm:f>
            <x14:dxf>
              <numFmt numFmtId="189" formatCode="#,##0,,_);\(#,##0,,\);&quot; - &quot;;@_)"/>
            </x14:dxf>
          </x14:cfRule>
          <xm:sqref>H25</xm:sqref>
        </x14:conditionalFormatting>
        <x14:conditionalFormatting xmlns:xm="http://schemas.microsoft.com/office/excel/2006/main">
          <x14:cfRule type="expression" priority="118" stopIfTrue="1" id="{71EDE405-AABE-4D9E-BA8C-C9A44BB481E9}">
            <xm:f>Report_DCF!$B$4="M USD"</xm:f>
            <x14:dxf>
              <numFmt numFmtId="189" formatCode="#,##0,,_);\(#,##0,,\);&quot; - &quot;;@_)"/>
            </x14:dxf>
          </x14:cfRule>
          <xm:sqref>I25</xm:sqref>
        </x14:conditionalFormatting>
        <x14:conditionalFormatting xmlns:xm="http://schemas.microsoft.com/office/excel/2006/main">
          <x14:cfRule type="expression" priority="117" stopIfTrue="1" id="{73B396AF-598D-4009-9A28-09A27CA1B8E4}">
            <xm:f>Report_DCF!$B$4="M USD"</xm:f>
            <x14:dxf>
              <numFmt numFmtId="189" formatCode="#,##0,,_);\(#,##0,,\);&quot; - &quot;;@_)"/>
            </x14:dxf>
          </x14:cfRule>
          <xm:sqref>J25</xm:sqref>
        </x14:conditionalFormatting>
        <x14:conditionalFormatting xmlns:xm="http://schemas.microsoft.com/office/excel/2006/main">
          <x14:cfRule type="expression" priority="116" stopIfTrue="1" id="{5540FBEC-4B42-4C14-BA40-DBA6077B3D0F}">
            <xm:f>Report_DCF!$B$4="M USD"</xm:f>
            <x14:dxf>
              <numFmt numFmtId="189" formatCode="#,##0,,_);\(#,##0,,\);&quot; - &quot;;@_)"/>
            </x14:dxf>
          </x14:cfRule>
          <xm:sqref>K25</xm:sqref>
        </x14:conditionalFormatting>
        <x14:conditionalFormatting xmlns:xm="http://schemas.microsoft.com/office/excel/2006/main">
          <x14:cfRule type="expression" priority="115" stopIfTrue="1" id="{B20BA1E1-E184-4AB1-A625-5A7153046C6B}">
            <xm:f>Report_DCF!$B$4="M USD"</xm:f>
            <x14:dxf>
              <numFmt numFmtId="189" formatCode="#,##0,,_);\(#,##0,,\);&quot; - &quot;;@_)"/>
            </x14:dxf>
          </x14:cfRule>
          <xm:sqref>L25</xm:sqref>
        </x14:conditionalFormatting>
        <x14:conditionalFormatting xmlns:xm="http://schemas.microsoft.com/office/excel/2006/main">
          <x14:cfRule type="expression" priority="114" stopIfTrue="1" id="{AF49DBB4-262C-4F7E-9671-6526DC443A4D}">
            <xm:f>Report_DCF!$B$4="M USD"</xm:f>
            <x14:dxf>
              <numFmt numFmtId="189" formatCode="#,##0,,_);\(#,##0,,\);&quot; - &quot;;@_)"/>
            </x14:dxf>
          </x14:cfRule>
          <xm:sqref>M25</xm:sqref>
        </x14:conditionalFormatting>
        <x14:conditionalFormatting xmlns:xm="http://schemas.microsoft.com/office/excel/2006/main">
          <x14:cfRule type="expression" priority="113" stopIfTrue="1" id="{06217B57-9E58-4E5C-967A-5AFB7311E98B}">
            <xm:f>Report_DCF!$B$4="M USD"</xm:f>
            <x14:dxf>
              <numFmt numFmtId="189" formatCode="#,##0,,_);\(#,##0,,\);&quot; - &quot;;@_)"/>
            </x14:dxf>
          </x14:cfRule>
          <xm:sqref>N25</xm:sqref>
        </x14:conditionalFormatting>
        <x14:conditionalFormatting xmlns:xm="http://schemas.microsoft.com/office/excel/2006/main">
          <x14:cfRule type="expression" priority="112" stopIfTrue="1" id="{2E5C72FA-4EF2-45B6-91AD-37F43629AADF}">
            <xm:f>Report_DCF!$B$4="M USD"</xm:f>
            <x14:dxf>
              <numFmt numFmtId="189" formatCode="#,##0,,_);\(#,##0,,\);&quot; - &quot;;@_)"/>
            </x14:dxf>
          </x14:cfRule>
          <xm:sqref>O25</xm:sqref>
        </x14:conditionalFormatting>
        <x14:conditionalFormatting xmlns:xm="http://schemas.microsoft.com/office/excel/2006/main">
          <x14:cfRule type="expression" priority="111" stopIfTrue="1" id="{C84EE9C1-1886-42B4-B1B7-7C6806D69DBD}">
            <xm:f>Report_DCF!$B$4="M USD"</xm:f>
            <x14:dxf>
              <numFmt numFmtId="189" formatCode="#,##0,,_);\(#,##0,,\);&quot; - &quot;;@_)"/>
            </x14:dxf>
          </x14:cfRule>
          <xm:sqref>P25</xm:sqref>
        </x14:conditionalFormatting>
        <x14:conditionalFormatting xmlns:xm="http://schemas.microsoft.com/office/excel/2006/main">
          <x14:cfRule type="expression" priority="110" stopIfTrue="1" id="{B421CB59-B710-494C-B56A-29A0EB8EA42C}">
            <xm:f>Report_DCF!$B$4="M USD"</xm:f>
            <x14:dxf>
              <numFmt numFmtId="189" formatCode="#,##0,,_);\(#,##0,,\);&quot; - &quot;;@_)"/>
            </x14:dxf>
          </x14:cfRule>
          <xm:sqref>F26</xm:sqref>
        </x14:conditionalFormatting>
        <x14:conditionalFormatting xmlns:xm="http://schemas.microsoft.com/office/excel/2006/main">
          <x14:cfRule type="expression" priority="109" stopIfTrue="1" id="{BB5A70F2-23FF-4D64-8434-938628C4768B}">
            <xm:f>Report_DCF!$B$4="M USD"</xm:f>
            <x14:dxf>
              <numFmt numFmtId="189" formatCode="#,##0,,_);\(#,##0,,\);&quot; - &quot;;@_)"/>
            </x14:dxf>
          </x14:cfRule>
          <xm:sqref>G26</xm:sqref>
        </x14:conditionalFormatting>
        <x14:conditionalFormatting xmlns:xm="http://schemas.microsoft.com/office/excel/2006/main">
          <x14:cfRule type="expression" priority="108" stopIfTrue="1" id="{FC83BD29-6183-4205-8240-73DB1069A7F3}">
            <xm:f>Report_DCF!$B$4="M USD"</xm:f>
            <x14:dxf>
              <numFmt numFmtId="189" formatCode="#,##0,,_);\(#,##0,,\);&quot; - &quot;;@_)"/>
            </x14:dxf>
          </x14:cfRule>
          <xm:sqref>H26</xm:sqref>
        </x14:conditionalFormatting>
        <x14:conditionalFormatting xmlns:xm="http://schemas.microsoft.com/office/excel/2006/main">
          <x14:cfRule type="expression" priority="107" stopIfTrue="1" id="{80D14F69-FB78-44DE-B053-E386B2890F9C}">
            <xm:f>Report_DCF!$B$4="M USD"</xm:f>
            <x14:dxf>
              <numFmt numFmtId="189" formatCode="#,##0,,_);\(#,##0,,\);&quot; - &quot;;@_)"/>
            </x14:dxf>
          </x14:cfRule>
          <xm:sqref>I26</xm:sqref>
        </x14:conditionalFormatting>
        <x14:conditionalFormatting xmlns:xm="http://schemas.microsoft.com/office/excel/2006/main">
          <x14:cfRule type="expression" priority="106" stopIfTrue="1" id="{73F75122-247A-4893-B9B0-C638F57490D3}">
            <xm:f>Report_DCF!$B$4="M USD"</xm:f>
            <x14:dxf>
              <numFmt numFmtId="189" formatCode="#,##0,,_);\(#,##0,,\);&quot; - &quot;;@_)"/>
            </x14:dxf>
          </x14:cfRule>
          <xm:sqref>J26</xm:sqref>
        </x14:conditionalFormatting>
        <x14:conditionalFormatting xmlns:xm="http://schemas.microsoft.com/office/excel/2006/main">
          <x14:cfRule type="expression" priority="105" stopIfTrue="1" id="{6F7F0195-BA13-427F-A003-B076272502CF}">
            <xm:f>Report_DCF!$B$4="M USD"</xm:f>
            <x14:dxf>
              <numFmt numFmtId="189" formatCode="#,##0,,_);\(#,##0,,\);&quot; - &quot;;@_)"/>
            </x14:dxf>
          </x14:cfRule>
          <xm:sqref>K26</xm:sqref>
        </x14:conditionalFormatting>
        <x14:conditionalFormatting xmlns:xm="http://schemas.microsoft.com/office/excel/2006/main">
          <x14:cfRule type="expression" priority="104" stopIfTrue="1" id="{6840CE7D-ECC7-4664-BD25-534412688C0B}">
            <xm:f>Report_DCF!$B$4="M USD"</xm:f>
            <x14:dxf>
              <numFmt numFmtId="189" formatCode="#,##0,,_);\(#,##0,,\);&quot; - &quot;;@_)"/>
            </x14:dxf>
          </x14:cfRule>
          <xm:sqref>L26</xm:sqref>
        </x14:conditionalFormatting>
        <x14:conditionalFormatting xmlns:xm="http://schemas.microsoft.com/office/excel/2006/main">
          <x14:cfRule type="expression" priority="103" stopIfTrue="1" id="{BD07F2D5-11B5-423F-9C4D-7EF5BF674D9C}">
            <xm:f>Report_DCF!$B$4="M USD"</xm:f>
            <x14:dxf>
              <numFmt numFmtId="189" formatCode="#,##0,,_);\(#,##0,,\);&quot; - &quot;;@_)"/>
            </x14:dxf>
          </x14:cfRule>
          <xm:sqref>M26</xm:sqref>
        </x14:conditionalFormatting>
        <x14:conditionalFormatting xmlns:xm="http://schemas.microsoft.com/office/excel/2006/main">
          <x14:cfRule type="expression" priority="102" stopIfTrue="1" id="{39416660-5DB6-4944-BA8F-A68D26D69744}">
            <xm:f>Report_DCF!$B$4="M USD"</xm:f>
            <x14:dxf>
              <numFmt numFmtId="189" formatCode="#,##0,,_);\(#,##0,,\);&quot; - &quot;;@_)"/>
            </x14:dxf>
          </x14:cfRule>
          <xm:sqref>N26</xm:sqref>
        </x14:conditionalFormatting>
        <x14:conditionalFormatting xmlns:xm="http://schemas.microsoft.com/office/excel/2006/main">
          <x14:cfRule type="expression" priority="101" stopIfTrue="1" id="{1ED3EA70-AA2B-4BF1-8FA7-393A3BF4C6EB}">
            <xm:f>Report_DCF!$B$4="M USD"</xm:f>
            <x14:dxf>
              <numFmt numFmtId="189" formatCode="#,##0,,_);\(#,##0,,\);&quot; - &quot;;@_)"/>
            </x14:dxf>
          </x14:cfRule>
          <xm:sqref>O26</xm:sqref>
        </x14:conditionalFormatting>
        <x14:conditionalFormatting xmlns:xm="http://schemas.microsoft.com/office/excel/2006/main">
          <x14:cfRule type="expression" priority="100" stopIfTrue="1" id="{C07FC54C-A4DC-40E7-9B8B-83D109B12FDC}">
            <xm:f>Report_DCF!$B$4="M USD"</xm:f>
            <x14:dxf>
              <numFmt numFmtId="189" formatCode="#,##0,,_);\(#,##0,,\);&quot; - &quot;;@_)"/>
            </x14:dxf>
          </x14:cfRule>
          <xm:sqref>P26</xm:sqref>
        </x14:conditionalFormatting>
        <x14:conditionalFormatting xmlns:xm="http://schemas.microsoft.com/office/excel/2006/main">
          <x14:cfRule type="expression" priority="99" stopIfTrue="1" id="{58067E4F-3619-4998-9BA7-D2C725671079}">
            <xm:f>Report_DCF!$B$4="M USD"</xm:f>
            <x14:dxf>
              <numFmt numFmtId="189" formatCode="#,##0,,_);\(#,##0,,\);&quot; - &quot;;@_)"/>
            </x14:dxf>
          </x14:cfRule>
          <xm:sqref>F27</xm:sqref>
        </x14:conditionalFormatting>
        <x14:conditionalFormatting xmlns:xm="http://schemas.microsoft.com/office/excel/2006/main">
          <x14:cfRule type="expression" priority="98" stopIfTrue="1" id="{F8822504-2AAE-4547-9E73-547065168477}">
            <xm:f>Report_DCF!$B$4="M USD"</xm:f>
            <x14:dxf>
              <numFmt numFmtId="189" formatCode="#,##0,,_);\(#,##0,,\);&quot; - &quot;;@_)"/>
            </x14:dxf>
          </x14:cfRule>
          <xm:sqref>G27</xm:sqref>
        </x14:conditionalFormatting>
        <x14:conditionalFormatting xmlns:xm="http://schemas.microsoft.com/office/excel/2006/main">
          <x14:cfRule type="expression" priority="97" stopIfTrue="1" id="{BB6B7A34-16F7-46DD-8DBF-45C1470A1C5C}">
            <xm:f>Report_DCF!$B$4="M USD"</xm:f>
            <x14:dxf>
              <numFmt numFmtId="189" formatCode="#,##0,,_);\(#,##0,,\);&quot; - &quot;;@_)"/>
            </x14:dxf>
          </x14:cfRule>
          <xm:sqref>H27</xm:sqref>
        </x14:conditionalFormatting>
        <x14:conditionalFormatting xmlns:xm="http://schemas.microsoft.com/office/excel/2006/main">
          <x14:cfRule type="expression" priority="96" stopIfTrue="1" id="{F2C61AC0-33C2-4DB5-B3E1-7F2FE0558B71}">
            <xm:f>Report_DCF!$B$4="M USD"</xm:f>
            <x14:dxf>
              <numFmt numFmtId="189" formatCode="#,##0,,_);\(#,##0,,\);&quot; - &quot;;@_)"/>
            </x14:dxf>
          </x14:cfRule>
          <xm:sqref>I27</xm:sqref>
        </x14:conditionalFormatting>
        <x14:conditionalFormatting xmlns:xm="http://schemas.microsoft.com/office/excel/2006/main">
          <x14:cfRule type="expression" priority="95" stopIfTrue="1" id="{D210E033-AD9C-40A3-904D-BDF882BBDA36}">
            <xm:f>Report_DCF!$B$4="M USD"</xm:f>
            <x14:dxf>
              <numFmt numFmtId="189" formatCode="#,##0,,_);\(#,##0,,\);&quot; - &quot;;@_)"/>
            </x14:dxf>
          </x14:cfRule>
          <xm:sqref>J27</xm:sqref>
        </x14:conditionalFormatting>
        <x14:conditionalFormatting xmlns:xm="http://schemas.microsoft.com/office/excel/2006/main">
          <x14:cfRule type="expression" priority="94" stopIfTrue="1" id="{AD99C5C6-8954-4389-A6BE-76EF344CE2A2}">
            <xm:f>Report_DCF!$B$4="M USD"</xm:f>
            <x14:dxf>
              <numFmt numFmtId="189" formatCode="#,##0,,_);\(#,##0,,\);&quot; - &quot;;@_)"/>
            </x14:dxf>
          </x14:cfRule>
          <xm:sqref>K27</xm:sqref>
        </x14:conditionalFormatting>
        <x14:conditionalFormatting xmlns:xm="http://schemas.microsoft.com/office/excel/2006/main">
          <x14:cfRule type="expression" priority="93" stopIfTrue="1" id="{E55C9136-BC34-42F6-B7D6-1224293A31AE}">
            <xm:f>Report_DCF!$B$4="M USD"</xm:f>
            <x14:dxf>
              <numFmt numFmtId="189" formatCode="#,##0,,_);\(#,##0,,\);&quot; - &quot;;@_)"/>
            </x14:dxf>
          </x14:cfRule>
          <xm:sqref>L27</xm:sqref>
        </x14:conditionalFormatting>
        <x14:conditionalFormatting xmlns:xm="http://schemas.microsoft.com/office/excel/2006/main">
          <x14:cfRule type="expression" priority="92" stopIfTrue="1" id="{97B60A03-5558-40D8-AA39-DDC75E7628CB}">
            <xm:f>Report_DCF!$B$4="M USD"</xm:f>
            <x14:dxf>
              <numFmt numFmtId="189" formatCode="#,##0,,_);\(#,##0,,\);&quot; - &quot;;@_)"/>
            </x14:dxf>
          </x14:cfRule>
          <xm:sqref>M27</xm:sqref>
        </x14:conditionalFormatting>
        <x14:conditionalFormatting xmlns:xm="http://schemas.microsoft.com/office/excel/2006/main">
          <x14:cfRule type="expression" priority="91" stopIfTrue="1" id="{B21D0531-246F-4235-BD86-5BDE270FD5E4}">
            <xm:f>Report_DCF!$B$4="M USD"</xm:f>
            <x14:dxf>
              <numFmt numFmtId="189" formatCode="#,##0,,_);\(#,##0,,\);&quot; - &quot;;@_)"/>
            </x14:dxf>
          </x14:cfRule>
          <xm:sqref>N27</xm:sqref>
        </x14:conditionalFormatting>
        <x14:conditionalFormatting xmlns:xm="http://schemas.microsoft.com/office/excel/2006/main">
          <x14:cfRule type="expression" priority="90" stopIfTrue="1" id="{849DF221-57B4-4013-B7BA-1F00FEAF4D7A}">
            <xm:f>Report_DCF!$B$4="M USD"</xm:f>
            <x14:dxf>
              <numFmt numFmtId="189" formatCode="#,##0,,_);\(#,##0,,\);&quot; - &quot;;@_)"/>
            </x14:dxf>
          </x14:cfRule>
          <xm:sqref>O27</xm:sqref>
        </x14:conditionalFormatting>
        <x14:conditionalFormatting xmlns:xm="http://schemas.microsoft.com/office/excel/2006/main">
          <x14:cfRule type="expression" priority="89" stopIfTrue="1" id="{BA7425F8-A923-4454-8434-917B8754A2F4}">
            <xm:f>Report_DCF!$B$4="M USD"</xm:f>
            <x14:dxf>
              <numFmt numFmtId="189" formatCode="#,##0,,_);\(#,##0,,\);&quot; - &quot;;@_)"/>
            </x14:dxf>
          </x14:cfRule>
          <xm:sqref>P27</xm:sqref>
        </x14:conditionalFormatting>
        <x14:conditionalFormatting xmlns:xm="http://schemas.microsoft.com/office/excel/2006/main">
          <x14:cfRule type="expression" priority="88" stopIfTrue="1" id="{555B4BEB-CB65-45D6-A1E6-62F87CB94313}">
            <xm:f>Report_DCF!$B$4="M USD"</xm:f>
            <x14:dxf>
              <numFmt numFmtId="189" formatCode="#,##0,,_);\(#,##0,,\);&quot; - &quot;;@_)"/>
            </x14:dxf>
          </x14:cfRule>
          <xm:sqref>F28</xm:sqref>
        </x14:conditionalFormatting>
        <x14:conditionalFormatting xmlns:xm="http://schemas.microsoft.com/office/excel/2006/main">
          <x14:cfRule type="expression" priority="87" stopIfTrue="1" id="{B3E85C10-1F03-49A7-968B-EC0687620968}">
            <xm:f>Report_DCF!$B$4="M USD"</xm:f>
            <x14:dxf>
              <numFmt numFmtId="189" formatCode="#,##0,,_);\(#,##0,,\);&quot; - &quot;;@_)"/>
            </x14:dxf>
          </x14:cfRule>
          <xm:sqref>G28</xm:sqref>
        </x14:conditionalFormatting>
        <x14:conditionalFormatting xmlns:xm="http://schemas.microsoft.com/office/excel/2006/main">
          <x14:cfRule type="expression" priority="86" stopIfTrue="1" id="{46863BC5-DE28-485C-9289-B5CEB12FA5EA}">
            <xm:f>Report_DCF!$B$4="M USD"</xm:f>
            <x14:dxf>
              <numFmt numFmtId="189" formatCode="#,##0,,_);\(#,##0,,\);&quot; - &quot;;@_)"/>
            </x14:dxf>
          </x14:cfRule>
          <xm:sqref>H28</xm:sqref>
        </x14:conditionalFormatting>
        <x14:conditionalFormatting xmlns:xm="http://schemas.microsoft.com/office/excel/2006/main">
          <x14:cfRule type="expression" priority="85" stopIfTrue="1" id="{FAD64B51-B830-4739-B428-6A1FDA9D462E}">
            <xm:f>Report_DCF!$B$4="M USD"</xm:f>
            <x14:dxf>
              <numFmt numFmtId="189" formatCode="#,##0,,_);\(#,##0,,\);&quot; - &quot;;@_)"/>
            </x14:dxf>
          </x14:cfRule>
          <xm:sqref>I28</xm:sqref>
        </x14:conditionalFormatting>
        <x14:conditionalFormatting xmlns:xm="http://schemas.microsoft.com/office/excel/2006/main">
          <x14:cfRule type="expression" priority="84" stopIfTrue="1" id="{E0F7AC18-971A-4B9D-8BC8-89114B666EAF}">
            <xm:f>Report_DCF!$B$4="M USD"</xm:f>
            <x14:dxf>
              <numFmt numFmtId="189" formatCode="#,##0,,_);\(#,##0,,\);&quot; - &quot;;@_)"/>
            </x14:dxf>
          </x14:cfRule>
          <xm:sqref>J28</xm:sqref>
        </x14:conditionalFormatting>
        <x14:conditionalFormatting xmlns:xm="http://schemas.microsoft.com/office/excel/2006/main">
          <x14:cfRule type="expression" priority="83" stopIfTrue="1" id="{EC4E11CE-65D1-4BAE-A0A7-6E0603C0A036}">
            <xm:f>Report_DCF!$B$4="M USD"</xm:f>
            <x14:dxf>
              <numFmt numFmtId="189" formatCode="#,##0,,_);\(#,##0,,\);&quot; - &quot;;@_)"/>
            </x14:dxf>
          </x14:cfRule>
          <xm:sqref>K28</xm:sqref>
        </x14:conditionalFormatting>
        <x14:conditionalFormatting xmlns:xm="http://schemas.microsoft.com/office/excel/2006/main">
          <x14:cfRule type="expression" priority="82" stopIfTrue="1" id="{39892524-26B7-4D4C-974A-7AF29A249EA1}">
            <xm:f>Report_DCF!$B$4="M USD"</xm:f>
            <x14:dxf>
              <numFmt numFmtId="189" formatCode="#,##0,,_);\(#,##0,,\);&quot; - &quot;;@_)"/>
            </x14:dxf>
          </x14:cfRule>
          <xm:sqref>L28</xm:sqref>
        </x14:conditionalFormatting>
        <x14:conditionalFormatting xmlns:xm="http://schemas.microsoft.com/office/excel/2006/main">
          <x14:cfRule type="expression" priority="81" stopIfTrue="1" id="{9ACC4102-7092-4EE5-AA08-A856255163C4}">
            <xm:f>Report_DCF!$B$4="M USD"</xm:f>
            <x14:dxf>
              <numFmt numFmtId="189" formatCode="#,##0,,_);\(#,##0,,\);&quot; - &quot;;@_)"/>
            </x14:dxf>
          </x14:cfRule>
          <xm:sqref>M28</xm:sqref>
        </x14:conditionalFormatting>
        <x14:conditionalFormatting xmlns:xm="http://schemas.microsoft.com/office/excel/2006/main">
          <x14:cfRule type="expression" priority="80" stopIfTrue="1" id="{284F0DC7-A885-41F8-B428-4CB54D21590F}">
            <xm:f>Report_DCF!$B$4="M USD"</xm:f>
            <x14:dxf>
              <numFmt numFmtId="189" formatCode="#,##0,,_);\(#,##0,,\);&quot; - &quot;;@_)"/>
            </x14:dxf>
          </x14:cfRule>
          <xm:sqref>N28</xm:sqref>
        </x14:conditionalFormatting>
        <x14:conditionalFormatting xmlns:xm="http://schemas.microsoft.com/office/excel/2006/main">
          <x14:cfRule type="expression" priority="79" stopIfTrue="1" id="{79FF9183-2ACD-4193-A676-FFD93FCBD300}">
            <xm:f>Report_DCF!$B$4="M USD"</xm:f>
            <x14:dxf>
              <numFmt numFmtId="189" formatCode="#,##0,,_);\(#,##0,,\);&quot; - &quot;;@_)"/>
            </x14:dxf>
          </x14:cfRule>
          <xm:sqref>O28</xm:sqref>
        </x14:conditionalFormatting>
        <x14:conditionalFormatting xmlns:xm="http://schemas.microsoft.com/office/excel/2006/main">
          <x14:cfRule type="expression" priority="78" stopIfTrue="1" id="{A2AC14FD-E359-43CF-8037-74439AB5C7A6}">
            <xm:f>Report_DCF!$B$4="M USD"</xm:f>
            <x14:dxf>
              <numFmt numFmtId="189" formatCode="#,##0,,_);\(#,##0,,\);&quot; - &quot;;@_)"/>
            </x14:dxf>
          </x14:cfRule>
          <xm:sqref>P28</xm:sqref>
        </x14:conditionalFormatting>
        <x14:conditionalFormatting xmlns:xm="http://schemas.microsoft.com/office/excel/2006/main">
          <x14:cfRule type="expression" priority="77" stopIfTrue="1" id="{BC165B05-BFD0-4A0F-9B2E-F1B25A90FDFF}">
            <xm:f>Report_DCF!$B$4="M USD"</xm:f>
            <x14:dxf>
              <numFmt numFmtId="189" formatCode="#,##0,,_);\(#,##0,,\);&quot; - &quot;;@_)"/>
            </x14:dxf>
          </x14:cfRule>
          <xm:sqref>F29</xm:sqref>
        </x14:conditionalFormatting>
        <x14:conditionalFormatting xmlns:xm="http://schemas.microsoft.com/office/excel/2006/main">
          <x14:cfRule type="expression" priority="76" stopIfTrue="1" id="{F479061D-7D67-4066-AFB8-C28CB4670F7C}">
            <xm:f>Report_DCF!$B$4="M USD"</xm:f>
            <x14:dxf>
              <numFmt numFmtId="189" formatCode="#,##0,,_);\(#,##0,,\);&quot; - &quot;;@_)"/>
            </x14:dxf>
          </x14:cfRule>
          <xm:sqref>G29</xm:sqref>
        </x14:conditionalFormatting>
        <x14:conditionalFormatting xmlns:xm="http://schemas.microsoft.com/office/excel/2006/main">
          <x14:cfRule type="expression" priority="75" stopIfTrue="1" id="{EB8C1749-AC22-4004-924C-4AAB3C41490F}">
            <xm:f>Report_DCF!$B$4="M USD"</xm:f>
            <x14:dxf>
              <numFmt numFmtId="189" formatCode="#,##0,,_);\(#,##0,,\);&quot; - &quot;;@_)"/>
            </x14:dxf>
          </x14:cfRule>
          <xm:sqref>H29</xm:sqref>
        </x14:conditionalFormatting>
        <x14:conditionalFormatting xmlns:xm="http://schemas.microsoft.com/office/excel/2006/main">
          <x14:cfRule type="expression" priority="74" stopIfTrue="1" id="{493B23D2-E746-44FA-8954-5DD14A43B1AE}">
            <xm:f>Report_DCF!$B$4="M USD"</xm:f>
            <x14:dxf>
              <numFmt numFmtId="189" formatCode="#,##0,,_);\(#,##0,,\);&quot; - &quot;;@_)"/>
            </x14:dxf>
          </x14:cfRule>
          <xm:sqref>I29</xm:sqref>
        </x14:conditionalFormatting>
        <x14:conditionalFormatting xmlns:xm="http://schemas.microsoft.com/office/excel/2006/main">
          <x14:cfRule type="expression" priority="73" stopIfTrue="1" id="{4095AC8A-38B1-4DC6-A524-0F63EB2DD95A}">
            <xm:f>Report_DCF!$B$4="M USD"</xm:f>
            <x14:dxf>
              <numFmt numFmtId="189" formatCode="#,##0,,_);\(#,##0,,\);&quot; - &quot;;@_)"/>
            </x14:dxf>
          </x14:cfRule>
          <xm:sqref>J29</xm:sqref>
        </x14:conditionalFormatting>
        <x14:conditionalFormatting xmlns:xm="http://schemas.microsoft.com/office/excel/2006/main">
          <x14:cfRule type="expression" priority="72" stopIfTrue="1" id="{8FA0EA95-2454-4E10-887C-56E4561B6A8D}">
            <xm:f>Report_DCF!$B$4="M USD"</xm:f>
            <x14:dxf>
              <numFmt numFmtId="189" formatCode="#,##0,,_);\(#,##0,,\);&quot; - &quot;;@_)"/>
            </x14:dxf>
          </x14:cfRule>
          <xm:sqref>K29</xm:sqref>
        </x14:conditionalFormatting>
        <x14:conditionalFormatting xmlns:xm="http://schemas.microsoft.com/office/excel/2006/main">
          <x14:cfRule type="expression" priority="71" stopIfTrue="1" id="{4A68A316-9AD0-40C9-B0ED-FB9A6AAA73C7}">
            <xm:f>Report_DCF!$B$4="M USD"</xm:f>
            <x14:dxf>
              <numFmt numFmtId="189" formatCode="#,##0,,_);\(#,##0,,\);&quot; - &quot;;@_)"/>
            </x14:dxf>
          </x14:cfRule>
          <xm:sqref>L29</xm:sqref>
        </x14:conditionalFormatting>
        <x14:conditionalFormatting xmlns:xm="http://schemas.microsoft.com/office/excel/2006/main">
          <x14:cfRule type="expression" priority="70" stopIfTrue="1" id="{5C91A683-6909-4514-9023-67698B16E143}">
            <xm:f>Report_DCF!$B$4="M USD"</xm:f>
            <x14:dxf>
              <numFmt numFmtId="189" formatCode="#,##0,,_);\(#,##0,,\);&quot; - &quot;;@_)"/>
            </x14:dxf>
          </x14:cfRule>
          <xm:sqref>M29</xm:sqref>
        </x14:conditionalFormatting>
        <x14:conditionalFormatting xmlns:xm="http://schemas.microsoft.com/office/excel/2006/main">
          <x14:cfRule type="expression" priority="69" stopIfTrue="1" id="{96CD064C-B6D5-4765-B3FB-AA0F2387AA01}">
            <xm:f>Report_DCF!$B$4="M USD"</xm:f>
            <x14:dxf>
              <numFmt numFmtId="189" formatCode="#,##0,,_);\(#,##0,,\);&quot; - &quot;;@_)"/>
            </x14:dxf>
          </x14:cfRule>
          <xm:sqref>N29</xm:sqref>
        </x14:conditionalFormatting>
        <x14:conditionalFormatting xmlns:xm="http://schemas.microsoft.com/office/excel/2006/main">
          <x14:cfRule type="expression" priority="68" stopIfTrue="1" id="{60AA3D1A-4648-4CA0-87AD-34F4FAAFC0BC}">
            <xm:f>Report_DCF!$B$4="M USD"</xm:f>
            <x14:dxf>
              <numFmt numFmtId="189" formatCode="#,##0,,_);\(#,##0,,\);&quot; - &quot;;@_)"/>
            </x14:dxf>
          </x14:cfRule>
          <xm:sqref>O29</xm:sqref>
        </x14:conditionalFormatting>
        <x14:conditionalFormatting xmlns:xm="http://schemas.microsoft.com/office/excel/2006/main">
          <x14:cfRule type="expression" priority="67" stopIfTrue="1" id="{FF46CCCF-761E-4635-8973-1676D4F411B7}">
            <xm:f>Report_DCF!$B$4="M USD"</xm:f>
            <x14:dxf>
              <numFmt numFmtId="189" formatCode="#,##0,,_);\(#,##0,,\);&quot; - &quot;;@_)"/>
            </x14:dxf>
          </x14:cfRule>
          <xm:sqref>P29</xm:sqref>
        </x14:conditionalFormatting>
        <x14:conditionalFormatting xmlns:xm="http://schemas.microsoft.com/office/excel/2006/main">
          <x14:cfRule type="expression" priority="66" stopIfTrue="1" id="{41440530-366D-4A53-9C48-9AE792ABA054}">
            <xm:f>Report_DCF!$B$4="M USD"</xm:f>
            <x14:dxf>
              <numFmt numFmtId="189" formatCode="#,##0,,_);\(#,##0,,\);&quot; - &quot;;@_)"/>
            </x14:dxf>
          </x14:cfRule>
          <xm:sqref>F30</xm:sqref>
        </x14:conditionalFormatting>
        <x14:conditionalFormatting xmlns:xm="http://schemas.microsoft.com/office/excel/2006/main">
          <x14:cfRule type="expression" priority="65" stopIfTrue="1" id="{2548D6B8-C42A-47BC-925B-01EB08A5692F}">
            <xm:f>Report_DCF!$B$4="M USD"</xm:f>
            <x14:dxf>
              <numFmt numFmtId="189" formatCode="#,##0,,_);\(#,##0,,\);&quot; - &quot;;@_)"/>
            </x14:dxf>
          </x14:cfRule>
          <xm:sqref>G30</xm:sqref>
        </x14:conditionalFormatting>
        <x14:conditionalFormatting xmlns:xm="http://schemas.microsoft.com/office/excel/2006/main">
          <x14:cfRule type="expression" priority="64" stopIfTrue="1" id="{772BCACF-8BF0-4576-85B1-2D2ED00E658E}">
            <xm:f>Report_DCF!$B$4="M USD"</xm:f>
            <x14:dxf>
              <numFmt numFmtId="189" formatCode="#,##0,,_);\(#,##0,,\);&quot; - &quot;;@_)"/>
            </x14:dxf>
          </x14:cfRule>
          <xm:sqref>H30</xm:sqref>
        </x14:conditionalFormatting>
        <x14:conditionalFormatting xmlns:xm="http://schemas.microsoft.com/office/excel/2006/main">
          <x14:cfRule type="expression" priority="63" stopIfTrue="1" id="{9A2A188D-3A7E-4EBF-BFF0-4D9872C890EB}">
            <xm:f>Report_DCF!$B$4="M USD"</xm:f>
            <x14:dxf>
              <numFmt numFmtId="189" formatCode="#,##0,,_);\(#,##0,,\);&quot; - &quot;;@_)"/>
            </x14:dxf>
          </x14:cfRule>
          <xm:sqref>I30</xm:sqref>
        </x14:conditionalFormatting>
        <x14:conditionalFormatting xmlns:xm="http://schemas.microsoft.com/office/excel/2006/main">
          <x14:cfRule type="expression" priority="62" stopIfTrue="1" id="{0045B471-01EB-415D-8FAF-22622BC5F3B8}">
            <xm:f>Report_DCF!$B$4="M USD"</xm:f>
            <x14:dxf>
              <numFmt numFmtId="189" formatCode="#,##0,,_);\(#,##0,,\);&quot; - &quot;;@_)"/>
            </x14:dxf>
          </x14:cfRule>
          <xm:sqref>J30</xm:sqref>
        </x14:conditionalFormatting>
        <x14:conditionalFormatting xmlns:xm="http://schemas.microsoft.com/office/excel/2006/main">
          <x14:cfRule type="expression" priority="61" stopIfTrue="1" id="{6E0DC66F-9890-4A01-8F5E-D46558D15E18}">
            <xm:f>Report_DCF!$B$4="M USD"</xm:f>
            <x14:dxf>
              <numFmt numFmtId="189" formatCode="#,##0,,_);\(#,##0,,\);&quot; - &quot;;@_)"/>
            </x14:dxf>
          </x14:cfRule>
          <xm:sqref>K30</xm:sqref>
        </x14:conditionalFormatting>
        <x14:conditionalFormatting xmlns:xm="http://schemas.microsoft.com/office/excel/2006/main">
          <x14:cfRule type="expression" priority="60" stopIfTrue="1" id="{D30DEDE9-74F2-4B7E-AA07-587B50D88945}">
            <xm:f>Report_DCF!$B$4="M USD"</xm:f>
            <x14:dxf>
              <numFmt numFmtId="189" formatCode="#,##0,,_);\(#,##0,,\);&quot; - &quot;;@_)"/>
            </x14:dxf>
          </x14:cfRule>
          <xm:sqref>L30</xm:sqref>
        </x14:conditionalFormatting>
        <x14:conditionalFormatting xmlns:xm="http://schemas.microsoft.com/office/excel/2006/main">
          <x14:cfRule type="expression" priority="59" stopIfTrue="1" id="{D276A099-4A1A-4196-B870-DBF22E2DDB4F}">
            <xm:f>Report_DCF!$B$4="M USD"</xm:f>
            <x14:dxf>
              <numFmt numFmtId="189" formatCode="#,##0,,_);\(#,##0,,\);&quot; - &quot;;@_)"/>
            </x14:dxf>
          </x14:cfRule>
          <xm:sqref>M30</xm:sqref>
        </x14:conditionalFormatting>
        <x14:conditionalFormatting xmlns:xm="http://schemas.microsoft.com/office/excel/2006/main">
          <x14:cfRule type="expression" priority="58" stopIfTrue="1" id="{300E5891-1D12-4674-BFAF-BA756BAA277D}">
            <xm:f>Report_DCF!$B$4="M USD"</xm:f>
            <x14:dxf>
              <numFmt numFmtId="189" formatCode="#,##0,,_);\(#,##0,,\);&quot; - &quot;;@_)"/>
            </x14:dxf>
          </x14:cfRule>
          <xm:sqref>N30</xm:sqref>
        </x14:conditionalFormatting>
        <x14:conditionalFormatting xmlns:xm="http://schemas.microsoft.com/office/excel/2006/main">
          <x14:cfRule type="expression" priority="57" stopIfTrue="1" id="{A971D27F-7305-41AE-8D17-E1926652C871}">
            <xm:f>Report_DCF!$B$4="M USD"</xm:f>
            <x14:dxf>
              <numFmt numFmtId="189" formatCode="#,##0,,_);\(#,##0,,\);&quot; - &quot;;@_)"/>
            </x14:dxf>
          </x14:cfRule>
          <xm:sqref>O30</xm:sqref>
        </x14:conditionalFormatting>
        <x14:conditionalFormatting xmlns:xm="http://schemas.microsoft.com/office/excel/2006/main">
          <x14:cfRule type="expression" priority="56" stopIfTrue="1" id="{176DFF34-6E07-4C50-A3BB-E5C196B736BA}">
            <xm:f>Report_DCF!$B$4="M USD"</xm:f>
            <x14:dxf>
              <numFmt numFmtId="189" formatCode="#,##0,,_);\(#,##0,,\);&quot; - &quot;;@_)"/>
            </x14:dxf>
          </x14:cfRule>
          <xm:sqref>P30</xm:sqref>
        </x14:conditionalFormatting>
        <x14:conditionalFormatting xmlns:xm="http://schemas.microsoft.com/office/excel/2006/main">
          <x14:cfRule type="expression" priority="55" stopIfTrue="1" id="{812BC2D8-ED51-4D8F-A35C-A6B257B09904}">
            <xm:f>Report_DCF!$B$4="M USD"</xm:f>
            <x14:dxf>
              <numFmt numFmtId="189" formatCode="#,##0,,_);\(#,##0,,\);&quot; - &quot;;@_)"/>
            </x14:dxf>
          </x14:cfRule>
          <xm:sqref>F31</xm:sqref>
        </x14:conditionalFormatting>
        <x14:conditionalFormatting xmlns:xm="http://schemas.microsoft.com/office/excel/2006/main">
          <x14:cfRule type="expression" priority="54" stopIfTrue="1" id="{862EDEAF-747B-457F-96EF-FE57543E6F8A}">
            <xm:f>Report_DCF!$B$4="M USD"</xm:f>
            <x14:dxf>
              <numFmt numFmtId="189" formatCode="#,##0,,_);\(#,##0,,\);&quot; - &quot;;@_)"/>
            </x14:dxf>
          </x14:cfRule>
          <xm:sqref>G31</xm:sqref>
        </x14:conditionalFormatting>
        <x14:conditionalFormatting xmlns:xm="http://schemas.microsoft.com/office/excel/2006/main">
          <x14:cfRule type="expression" priority="53" stopIfTrue="1" id="{BE282A38-7131-47E1-B8C3-19BB49DA4474}">
            <xm:f>Report_DCF!$B$4="M USD"</xm:f>
            <x14:dxf>
              <numFmt numFmtId="189" formatCode="#,##0,,_);\(#,##0,,\);&quot; - &quot;;@_)"/>
            </x14:dxf>
          </x14:cfRule>
          <xm:sqref>H31</xm:sqref>
        </x14:conditionalFormatting>
        <x14:conditionalFormatting xmlns:xm="http://schemas.microsoft.com/office/excel/2006/main">
          <x14:cfRule type="expression" priority="52" stopIfTrue="1" id="{81700552-43F5-4477-ADDE-85AFCE63E7E9}">
            <xm:f>Report_DCF!$B$4="M USD"</xm:f>
            <x14:dxf>
              <numFmt numFmtId="189" formatCode="#,##0,,_);\(#,##0,,\);&quot; - &quot;;@_)"/>
            </x14:dxf>
          </x14:cfRule>
          <xm:sqref>I31</xm:sqref>
        </x14:conditionalFormatting>
        <x14:conditionalFormatting xmlns:xm="http://schemas.microsoft.com/office/excel/2006/main">
          <x14:cfRule type="expression" priority="51" stopIfTrue="1" id="{D0BE04EE-9C68-4DA0-A718-9B6017616F2F}">
            <xm:f>Report_DCF!$B$4="M USD"</xm:f>
            <x14:dxf>
              <numFmt numFmtId="189" formatCode="#,##0,,_);\(#,##0,,\);&quot; - &quot;;@_)"/>
            </x14:dxf>
          </x14:cfRule>
          <xm:sqref>J31</xm:sqref>
        </x14:conditionalFormatting>
        <x14:conditionalFormatting xmlns:xm="http://schemas.microsoft.com/office/excel/2006/main">
          <x14:cfRule type="expression" priority="50" stopIfTrue="1" id="{982C78C5-DD92-491F-8F1C-DA823EC0BCBD}">
            <xm:f>Report_DCF!$B$4="M USD"</xm:f>
            <x14:dxf>
              <numFmt numFmtId="189" formatCode="#,##0,,_);\(#,##0,,\);&quot; - &quot;;@_)"/>
            </x14:dxf>
          </x14:cfRule>
          <xm:sqref>K31</xm:sqref>
        </x14:conditionalFormatting>
        <x14:conditionalFormatting xmlns:xm="http://schemas.microsoft.com/office/excel/2006/main">
          <x14:cfRule type="expression" priority="49" stopIfTrue="1" id="{F2277B73-13CD-44F1-875E-F75F412239E6}">
            <xm:f>Report_DCF!$B$4="M USD"</xm:f>
            <x14:dxf>
              <numFmt numFmtId="189" formatCode="#,##0,,_);\(#,##0,,\);&quot; - &quot;;@_)"/>
            </x14:dxf>
          </x14:cfRule>
          <xm:sqref>L31</xm:sqref>
        </x14:conditionalFormatting>
        <x14:conditionalFormatting xmlns:xm="http://schemas.microsoft.com/office/excel/2006/main">
          <x14:cfRule type="expression" priority="48" stopIfTrue="1" id="{341BB27C-82F7-4229-AB92-855848ABF52B}">
            <xm:f>Report_DCF!$B$4="M USD"</xm:f>
            <x14:dxf>
              <numFmt numFmtId="189" formatCode="#,##0,,_);\(#,##0,,\);&quot; - &quot;;@_)"/>
            </x14:dxf>
          </x14:cfRule>
          <xm:sqref>M31</xm:sqref>
        </x14:conditionalFormatting>
        <x14:conditionalFormatting xmlns:xm="http://schemas.microsoft.com/office/excel/2006/main">
          <x14:cfRule type="expression" priority="47" stopIfTrue="1" id="{E58BB9C1-3F9A-4260-ABE1-46C696A27049}">
            <xm:f>Report_DCF!$B$4="M USD"</xm:f>
            <x14:dxf>
              <numFmt numFmtId="189" formatCode="#,##0,,_);\(#,##0,,\);&quot; - &quot;;@_)"/>
            </x14:dxf>
          </x14:cfRule>
          <xm:sqref>N31</xm:sqref>
        </x14:conditionalFormatting>
        <x14:conditionalFormatting xmlns:xm="http://schemas.microsoft.com/office/excel/2006/main">
          <x14:cfRule type="expression" priority="46" stopIfTrue="1" id="{25613B2E-5D7A-4BE3-BA6E-94CB33FA95DF}">
            <xm:f>Report_DCF!$B$4="M USD"</xm:f>
            <x14:dxf>
              <numFmt numFmtId="189" formatCode="#,##0,,_);\(#,##0,,\);&quot; - &quot;;@_)"/>
            </x14:dxf>
          </x14:cfRule>
          <xm:sqref>O31</xm:sqref>
        </x14:conditionalFormatting>
        <x14:conditionalFormatting xmlns:xm="http://schemas.microsoft.com/office/excel/2006/main">
          <x14:cfRule type="expression" priority="45" stopIfTrue="1" id="{C08B21AA-D9C9-4A72-AAFF-4D1794DE75A8}">
            <xm:f>Report_DCF!$B$4="M USD"</xm:f>
            <x14:dxf>
              <numFmt numFmtId="189" formatCode="#,##0,,_);\(#,##0,,\);&quot; - &quot;;@_)"/>
            </x14:dxf>
          </x14:cfRule>
          <xm:sqref>P31</xm:sqref>
        </x14:conditionalFormatting>
        <x14:conditionalFormatting xmlns:xm="http://schemas.microsoft.com/office/excel/2006/main">
          <x14:cfRule type="expression" priority="44" stopIfTrue="1" id="{3FDE4DEA-2F10-4C7B-920B-1174DA8C9F09}">
            <xm:f>Report_DCF!$B$4="M USD"</xm:f>
            <x14:dxf>
              <numFmt numFmtId="189" formatCode="#,##0,,_);\(#,##0,,\);&quot; - &quot;;@_)"/>
            </x14:dxf>
          </x14:cfRule>
          <xm:sqref>F32</xm:sqref>
        </x14:conditionalFormatting>
        <x14:conditionalFormatting xmlns:xm="http://schemas.microsoft.com/office/excel/2006/main">
          <x14:cfRule type="expression" priority="43" stopIfTrue="1" id="{44B6177C-622C-4653-B152-5849F251DFB3}">
            <xm:f>Report_DCF!$B$4="M USD"</xm:f>
            <x14:dxf>
              <numFmt numFmtId="189" formatCode="#,##0,,_);\(#,##0,,\);&quot; - &quot;;@_)"/>
            </x14:dxf>
          </x14:cfRule>
          <xm:sqref>G32</xm:sqref>
        </x14:conditionalFormatting>
        <x14:conditionalFormatting xmlns:xm="http://schemas.microsoft.com/office/excel/2006/main">
          <x14:cfRule type="expression" priority="42" stopIfTrue="1" id="{5CF199AF-DF22-43C1-AFED-E5A9F2FA67DE}">
            <xm:f>Report_DCF!$B$4="M USD"</xm:f>
            <x14:dxf>
              <numFmt numFmtId="189" formatCode="#,##0,,_);\(#,##0,,\);&quot; - &quot;;@_)"/>
            </x14:dxf>
          </x14:cfRule>
          <xm:sqref>H32</xm:sqref>
        </x14:conditionalFormatting>
        <x14:conditionalFormatting xmlns:xm="http://schemas.microsoft.com/office/excel/2006/main">
          <x14:cfRule type="expression" priority="41" stopIfTrue="1" id="{E1CAA2DC-C627-4627-B224-83171E8B6D0E}">
            <xm:f>Report_DCF!$B$4="M USD"</xm:f>
            <x14:dxf>
              <numFmt numFmtId="189" formatCode="#,##0,,_);\(#,##0,,\);&quot; - &quot;;@_)"/>
            </x14:dxf>
          </x14:cfRule>
          <xm:sqref>I32</xm:sqref>
        </x14:conditionalFormatting>
        <x14:conditionalFormatting xmlns:xm="http://schemas.microsoft.com/office/excel/2006/main">
          <x14:cfRule type="expression" priority="40" stopIfTrue="1" id="{D31D6A36-2BC0-4866-B1BB-67919919DE17}">
            <xm:f>Report_DCF!$B$4="M USD"</xm:f>
            <x14:dxf>
              <numFmt numFmtId="189" formatCode="#,##0,,_);\(#,##0,,\);&quot; - &quot;;@_)"/>
            </x14:dxf>
          </x14:cfRule>
          <xm:sqref>J32</xm:sqref>
        </x14:conditionalFormatting>
        <x14:conditionalFormatting xmlns:xm="http://schemas.microsoft.com/office/excel/2006/main">
          <x14:cfRule type="expression" priority="39" stopIfTrue="1" id="{F1BF8726-DE1F-4F84-B350-D22DDBDF4ADC}">
            <xm:f>Report_DCF!$B$4="M USD"</xm:f>
            <x14:dxf>
              <numFmt numFmtId="189" formatCode="#,##0,,_);\(#,##0,,\);&quot; - &quot;;@_)"/>
            </x14:dxf>
          </x14:cfRule>
          <xm:sqref>K32</xm:sqref>
        </x14:conditionalFormatting>
        <x14:conditionalFormatting xmlns:xm="http://schemas.microsoft.com/office/excel/2006/main">
          <x14:cfRule type="expression" priority="38" stopIfTrue="1" id="{997E42AB-DB14-42E6-B052-0CEEF720FEEF}">
            <xm:f>Report_DCF!$B$4="M USD"</xm:f>
            <x14:dxf>
              <numFmt numFmtId="189" formatCode="#,##0,,_);\(#,##0,,\);&quot; - &quot;;@_)"/>
            </x14:dxf>
          </x14:cfRule>
          <xm:sqref>L32</xm:sqref>
        </x14:conditionalFormatting>
        <x14:conditionalFormatting xmlns:xm="http://schemas.microsoft.com/office/excel/2006/main">
          <x14:cfRule type="expression" priority="37" stopIfTrue="1" id="{9FFC3C53-E526-4360-A789-398F9E5975BA}">
            <xm:f>Report_DCF!$B$4="M USD"</xm:f>
            <x14:dxf>
              <numFmt numFmtId="189" formatCode="#,##0,,_);\(#,##0,,\);&quot; - &quot;;@_)"/>
            </x14:dxf>
          </x14:cfRule>
          <xm:sqref>M32</xm:sqref>
        </x14:conditionalFormatting>
        <x14:conditionalFormatting xmlns:xm="http://schemas.microsoft.com/office/excel/2006/main">
          <x14:cfRule type="expression" priority="36" stopIfTrue="1" id="{44F53116-80F2-4C6F-B045-BAC88C6F28B2}">
            <xm:f>Report_DCF!$B$4="M USD"</xm:f>
            <x14:dxf>
              <numFmt numFmtId="189" formatCode="#,##0,,_);\(#,##0,,\);&quot; - &quot;;@_)"/>
            </x14:dxf>
          </x14:cfRule>
          <xm:sqref>N32</xm:sqref>
        </x14:conditionalFormatting>
        <x14:conditionalFormatting xmlns:xm="http://schemas.microsoft.com/office/excel/2006/main">
          <x14:cfRule type="expression" priority="35" stopIfTrue="1" id="{5ADA5262-AE15-4434-8EBA-DECD7F87BCDC}">
            <xm:f>Report_DCF!$B$4="M USD"</xm:f>
            <x14:dxf>
              <numFmt numFmtId="189" formatCode="#,##0,,_);\(#,##0,,\);&quot; - &quot;;@_)"/>
            </x14:dxf>
          </x14:cfRule>
          <xm:sqref>O32</xm:sqref>
        </x14:conditionalFormatting>
        <x14:conditionalFormatting xmlns:xm="http://schemas.microsoft.com/office/excel/2006/main">
          <x14:cfRule type="expression" priority="34" stopIfTrue="1" id="{6E334113-9F3B-4651-B16C-AEA87F6E2C61}">
            <xm:f>Report_DCF!$B$4="M USD"</xm:f>
            <x14:dxf>
              <numFmt numFmtId="189" formatCode="#,##0,,_);\(#,##0,,\);&quot; - &quot;;@_)"/>
            </x14:dxf>
          </x14:cfRule>
          <xm:sqref>P32</xm:sqref>
        </x14:conditionalFormatting>
        <x14:conditionalFormatting xmlns:xm="http://schemas.microsoft.com/office/excel/2006/main">
          <x14:cfRule type="expression" priority="33" stopIfTrue="1" id="{B25F3DB7-5AD1-43DD-9E12-3051C3485BCA}">
            <xm:f>Report_DCF!$B$4="M USD"</xm:f>
            <x14:dxf>
              <numFmt numFmtId="189" formatCode="#,##0,,_);\(#,##0,,\);&quot; - &quot;;@_)"/>
            </x14:dxf>
          </x14:cfRule>
          <xm:sqref>F33</xm:sqref>
        </x14:conditionalFormatting>
        <x14:conditionalFormatting xmlns:xm="http://schemas.microsoft.com/office/excel/2006/main">
          <x14:cfRule type="expression" priority="32" stopIfTrue="1" id="{BE156062-36FD-42AA-B840-9E9A57287EAF}">
            <xm:f>Report_DCF!$B$4="M USD"</xm:f>
            <x14:dxf>
              <numFmt numFmtId="189" formatCode="#,##0,,_);\(#,##0,,\);&quot; - &quot;;@_)"/>
            </x14:dxf>
          </x14:cfRule>
          <xm:sqref>G33</xm:sqref>
        </x14:conditionalFormatting>
        <x14:conditionalFormatting xmlns:xm="http://schemas.microsoft.com/office/excel/2006/main">
          <x14:cfRule type="expression" priority="31" stopIfTrue="1" id="{497A3E0D-B369-4273-AD94-13727D45F0AD}">
            <xm:f>Report_DCF!$B$4="M USD"</xm:f>
            <x14:dxf>
              <numFmt numFmtId="189" formatCode="#,##0,,_);\(#,##0,,\);&quot; - &quot;;@_)"/>
            </x14:dxf>
          </x14:cfRule>
          <xm:sqref>H33</xm:sqref>
        </x14:conditionalFormatting>
        <x14:conditionalFormatting xmlns:xm="http://schemas.microsoft.com/office/excel/2006/main">
          <x14:cfRule type="expression" priority="30" stopIfTrue="1" id="{FFD7271E-9764-46CC-AAE8-4CD09E818F25}">
            <xm:f>Report_DCF!$B$4="M USD"</xm:f>
            <x14:dxf>
              <numFmt numFmtId="189" formatCode="#,##0,,_);\(#,##0,,\);&quot; - &quot;;@_)"/>
            </x14:dxf>
          </x14:cfRule>
          <xm:sqref>I33</xm:sqref>
        </x14:conditionalFormatting>
        <x14:conditionalFormatting xmlns:xm="http://schemas.microsoft.com/office/excel/2006/main">
          <x14:cfRule type="expression" priority="29" stopIfTrue="1" id="{0119151C-E26C-4397-A21D-2E875E389AAB}">
            <xm:f>Report_DCF!$B$4="M USD"</xm:f>
            <x14:dxf>
              <numFmt numFmtId="189" formatCode="#,##0,,_);\(#,##0,,\);&quot; - &quot;;@_)"/>
            </x14:dxf>
          </x14:cfRule>
          <xm:sqref>J33</xm:sqref>
        </x14:conditionalFormatting>
        <x14:conditionalFormatting xmlns:xm="http://schemas.microsoft.com/office/excel/2006/main">
          <x14:cfRule type="expression" priority="28" stopIfTrue="1" id="{6180EE28-D69C-4D35-8274-424C05FEF9E1}">
            <xm:f>Report_DCF!$B$4="M USD"</xm:f>
            <x14:dxf>
              <numFmt numFmtId="189" formatCode="#,##0,,_);\(#,##0,,\);&quot; - &quot;;@_)"/>
            </x14:dxf>
          </x14:cfRule>
          <xm:sqref>K33</xm:sqref>
        </x14:conditionalFormatting>
        <x14:conditionalFormatting xmlns:xm="http://schemas.microsoft.com/office/excel/2006/main">
          <x14:cfRule type="expression" priority="27" stopIfTrue="1" id="{F2A9ADCA-CE93-4C32-B204-D84EB40D4B97}">
            <xm:f>Report_DCF!$B$4="M USD"</xm:f>
            <x14:dxf>
              <numFmt numFmtId="189" formatCode="#,##0,,_);\(#,##0,,\);&quot; - &quot;;@_)"/>
            </x14:dxf>
          </x14:cfRule>
          <xm:sqref>L33</xm:sqref>
        </x14:conditionalFormatting>
        <x14:conditionalFormatting xmlns:xm="http://schemas.microsoft.com/office/excel/2006/main">
          <x14:cfRule type="expression" priority="26" stopIfTrue="1" id="{74A189BE-730C-4086-8B01-8C8E17D894EF}">
            <xm:f>Report_DCF!$B$4="M USD"</xm:f>
            <x14:dxf>
              <numFmt numFmtId="189" formatCode="#,##0,,_);\(#,##0,,\);&quot; - &quot;;@_)"/>
            </x14:dxf>
          </x14:cfRule>
          <xm:sqref>M33</xm:sqref>
        </x14:conditionalFormatting>
        <x14:conditionalFormatting xmlns:xm="http://schemas.microsoft.com/office/excel/2006/main">
          <x14:cfRule type="expression" priority="25" stopIfTrue="1" id="{BF512AEA-72E0-43FA-8C51-7364052A766E}">
            <xm:f>Report_DCF!$B$4="M USD"</xm:f>
            <x14:dxf>
              <numFmt numFmtId="189" formatCode="#,##0,,_);\(#,##0,,\);&quot; - &quot;;@_)"/>
            </x14:dxf>
          </x14:cfRule>
          <xm:sqref>N33</xm:sqref>
        </x14:conditionalFormatting>
        <x14:conditionalFormatting xmlns:xm="http://schemas.microsoft.com/office/excel/2006/main">
          <x14:cfRule type="expression" priority="24" stopIfTrue="1" id="{1DFB31B8-162F-4EE4-B0B6-390F2DB0508D}">
            <xm:f>Report_DCF!$B$4="M USD"</xm:f>
            <x14:dxf>
              <numFmt numFmtId="189" formatCode="#,##0,,_);\(#,##0,,\);&quot; - &quot;;@_)"/>
            </x14:dxf>
          </x14:cfRule>
          <xm:sqref>O33</xm:sqref>
        </x14:conditionalFormatting>
        <x14:conditionalFormatting xmlns:xm="http://schemas.microsoft.com/office/excel/2006/main">
          <x14:cfRule type="expression" priority="23" stopIfTrue="1" id="{472CC9D4-C342-49A6-AB98-0273BB35B21A}">
            <xm:f>Report_DCF!$B$4="M USD"</xm:f>
            <x14:dxf>
              <numFmt numFmtId="189" formatCode="#,##0,,_);\(#,##0,,\);&quot; - &quot;;@_)"/>
            </x14:dxf>
          </x14:cfRule>
          <xm:sqref>P33</xm:sqref>
        </x14:conditionalFormatting>
        <x14:conditionalFormatting xmlns:xm="http://schemas.microsoft.com/office/excel/2006/main">
          <x14:cfRule type="expression" priority="22" stopIfTrue="1" id="{AF322F49-5E86-44FC-9C97-48C82EA6BEE2}">
            <xm:f>Report_DCF!$B$4="M USD"</xm:f>
            <x14:dxf>
              <numFmt numFmtId="189" formatCode="#,##0,,_);\(#,##0,,\);&quot; - &quot;;@_)"/>
            </x14:dxf>
          </x14:cfRule>
          <xm:sqref>F34</xm:sqref>
        </x14:conditionalFormatting>
        <x14:conditionalFormatting xmlns:xm="http://schemas.microsoft.com/office/excel/2006/main">
          <x14:cfRule type="expression" priority="21" stopIfTrue="1" id="{C5FC6313-F4D3-40BF-B577-742E4F6DC968}">
            <xm:f>Report_DCF!$B$4="M USD"</xm:f>
            <x14:dxf>
              <numFmt numFmtId="189" formatCode="#,##0,,_);\(#,##0,,\);&quot; - &quot;;@_)"/>
            </x14:dxf>
          </x14:cfRule>
          <xm:sqref>G34</xm:sqref>
        </x14:conditionalFormatting>
        <x14:conditionalFormatting xmlns:xm="http://schemas.microsoft.com/office/excel/2006/main">
          <x14:cfRule type="expression" priority="20" stopIfTrue="1" id="{0CC28C99-7BFC-4D6C-BB9B-5D32CF4A358B}">
            <xm:f>Report_DCF!$B$4="M USD"</xm:f>
            <x14:dxf>
              <numFmt numFmtId="189" formatCode="#,##0,,_);\(#,##0,,\);&quot; - &quot;;@_)"/>
            </x14:dxf>
          </x14:cfRule>
          <xm:sqref>H34</xm:sqref>
        </x14:conditionalFormatting>
        <x14:conditionalFormatting xmlns:xm="http://schemas.microsoft.com/office/excel/2006/main">
          <x14:cfRule type="expression" priority="19" stopIfTrue="1" id="{77635AC4-7B3E-4C5E-A64B-BF09508477CF}">
            <xm:f>Report_DCF!$B$4="M USD"</xm:f>
            <x14:dxf>
              <numFmt numFmtId="189" formatCode="#,##0,,_);\(#,##0,,\);&quot; - &quot;;@_)"/>
            </x14:dxf>
          </x14:cfRule>
          <xm:sqref>I34</xm:sqref>
        </x14:conditionalFormatting>
        <x14:conditionalFormatting xmlns:xm="http://schemas.microsoft.com/office/excel/2006/main">
          <x14:cfRule type="expression" priority="18" stopIfTrue="1" id="{7A9E4227-37D0-44A2-8496-6C3B284B9358}">
            <xm:f>Report_DCF!$B$4="M USD"</xm:f>
            <x14:dxf>
              <numFmt numFmtId="189" formatCode="#,##0,,_);\(#,##0,,\);&quot; - &quot;;@_)"/>
            </x14:dxf>
          </x14:cfRule>
          <xm:sqref>J34</xm:sqref>
        </x14:conditionalFormatting>
        <x14:conditionalFormatting xmlns:xm="http://schemas.microsoft.com/office/excel/2006/main">
          <x14:cfRule type="expression" priority="17" stopIfTrue="1" id="{FB8FAA81-EA44-4A6B-9C4B-AD7191CD78C4}">
            <xm:f>Report_DCF!$B$4="M USD"</xm:f>
            <x14:dxf>
              <numFmt numFmtId="189" formatCode="#,##0,,_);\(#,##0,,\);&quot; - &quot;;@_)"/>
            </x14:dxf>
          </x14:cfRule>
          <xm:sqref>K34</xm:sqref>
        </x14:conditionalFormatting>
        <x14:conditionalFormatting xmlns:xm="http://schemas.microsoft.com/office/excel/2006/main">
          <x14:cfRule type="expression" priority="16" stopIfTrue="1" id="{1CCFF3B6-4910-406E-947E-76190CF164C4}">
            <xm:f>Report_DCF!$B$4="M USD"</xm:f>
            <x14:dxf>
              <numFmt numFmtId="189" formatCode="#,##0,,_);\(#,##0,,\);&quot; - &quot;;@_)"/>
            </x14:dxf>
          </x14:cfRule>
          <xm:sqref>L34</xm:sqref>
        </x14:conditionalFormatting>
        <x14:conditionalFormatting xmlns:xm="http://schemas.microsoft.com/office/excel/2006/main">
          <x14:cfRule type="expression" priority="15" stopIfTrue="1" id="{20CB8C26-234F-4C71-B2B6-CF43969E0E80}">
            <xm:f>Report_DCF!$B$4="M USD"</xm:f>
            <x14:dxf>
              <numFmt numFmtId="189" formatCode="#,##0,,_);\(#,##0,,\);&quot; - &quot;;@_)"/>
            </x14:dxf>
          </x14:cfRule>
          <xm:sqref>M34</xm:sqref>
        </x14:conditionalFormatting>
        <x14:conditionalFormatting xmlns:xm="http://schemas.microsoft.com/office/excel/2006/main">
          <x14:cfRule type="expression" priority="14" stopIfTrue="1" id="{4F6DB036-EB6A-445B-B6DC-988EAE27D7CF}">
            <xm:f>Report_DCF!$B$4="M USD"</xm:f>
            <x14:dxf>
              <numFmt numFmtId="189" formatCode="#,##0,,_);\(#,##0,,\);&quot; - &quot;;@_)"/>
            </x14:dxf>
          </x14:cfRule>
          <xm:sqref>N34</xm:sqref>
        </x14:conditionalFormatting>
        <x14:conditionalFormatting xmlns:xm="http://schemas.microsoft.com/office/excel/2006/main">
          <x14:cfRule type="expression" priority="13" stopIfTrue="1" id="{E759B027-F936-4E9F-80B4-99D3A194DAC2}">
            <xm:f>Report_DCF!$B$4="M USD"</xm:f>
            <x14:dxf>
              <numFmt numFmtId="189" formatCode="#,##0,,_);\(#,##0,,\);&quot; - &quot;;@_)"/>
            </x14:dxf>
          </x14:cfRule>
          <xm:sqref>O34</xm:sqref>
        </x14:conditionalFormatting>
        <x14:conditionalFormatting xmlns:xm="http://schemas.microsoft.com/office/excel/2006/main">
          <x14:cfRule type="expression" priority="12" stopIfTrue="1" id="{0A6D64DE-52D2-4C74-BA7F-9C4E851445C0}">
            <xm:f>Report_DCF!$B$4="M USD"</xm:f>
            <x14:dxf>
              <numFmt numFmtId="189" formatCode="#,##0,,_);\(#,##0,,\);&quot; - &quot;;@_)"/>
            </x14:dxf>
          </x14:cfRule>
          <xm:sqref>P34</xm:sqref>
        </x14:conditionalFormatting>
        <x14:conditionalFormatting xmlns:xm="http://schemas.microsoft.com/office/excel/2006/main">
          <x14:cfRule type="expression" priority="11" stopIfTrue="1" id="{C0A2ADEB-51D3-4B40-A1FD-052EEC00BF4A}">
            <xm:f>Report_DCF!$B$4="M USD"</xm:f>
            <x14:dxf>
              <numFmt numFmtId="189" formatCode="#,##0,,_);\(#,##0,,\);&quot; - &quot;;@_)"/>
            </x14:dxf>
          </x14:cfRule>
          <xm:sqref>F35</xm:sqref>
        </x14:conditionalFormatting>
        <x14:conditionalFormatting xmlns:xm="http://schemas.microsoft.com/office/excel/2006/main">
          <x14:cfRule type="expression" priority="10" stopIfTrue="1" id="{3E672EB4-404D-41AD-AF3A-218EEDA0EC0D}">
            <xm:f>Report_DCF!$B$4="M USD"</xm:f>
            <x14:dxf>
              <numFmt numFmtId="189" formatCode="#,##0,,_);\(#,##0,,\);&quot; - &quot;;@_)"/>
            </x14:dxf>
          </x14:cfRule>
          <xm:sqref>G35</xm:sqref>
        </x14:conditionalFormatting>
        <x14:conditionalFormatting xmlns:xm="http://schemas.microsoft.com/office/excel/2006/main">
          <x14:cfRule type="expression" priority="9" stopIfTrue="1" id="{BD21ACFA-FFE7-4EA1-8A36-042F730CBB5F}">
            <xm:f>Report_DCF!$B$4="M USD"</xm:f>
            <x14:dxf>
              <numFmt numFmtId="189" formatCode="#,##0,,_);\(#,##0,,\);&quot; - &quot;;@_)"/>
            </x14:dxf>
          </x14:cfRule>
          <xm:sqref>H35</xm:sqref>
        </x14:conditionalFormatting>
        <x14:conditionalFormatting xmlns:xm="http://schemas.microsoft.com/office/excel/2006/main">
          <x14:cfRule type="expression" priority="8" stopIfTrue="1" id="{32197B71-61D7-401B-A813-F49BA4C381F2}">
            <xm:f>Report_DCF!$B$4="M USD"</xm:f>
            <x14:dxf>
              <numFmt numFmtId="189" formatCode="#,##0,,_);\(#,##0,,\);&quot; - &quot;;@_)"/>
            </x14:dxf>
          </x14:cfRule>
          <xm:sqref>I35</xm:sqref>
        </x14:conditionalFormatting>
        <x14:conditionalFormatting xmlns:xm="http://schemas.microsoft.com/office/excel/2006/main">
          <x14:cfRule type="expression" priority="7" stopIfTrue="1" id="{0CE72A2C-7670-485C-8BBD-DC623E62EEA3}">
            <xm:f>Report_DCF!$B$4="M USD"</xm:f>
            <x14:dxf>
              <numFmt numFmtId="189" formatCode="#,##0,,_);\(#,##0,,\);&quot; - &quot;;@_)"/>
            </x14:dxf>
          </x14:cfRule>
          <xm:sqref>J35</xm:sqref>
        </x14:conditionalFormatting>
        <x14:conditionalFormatting xmlns:xm="http://schemas.microsoft.com/office/excel/2006/main">
          <x14:cfRule type="expression" priority="6" stopIfTrue="1" id="{0C61A7AB-DB44-4749-A51A-1A7521B9F9A0}">
            <xm:f>Report_DCF!$B$4="M USD"</xm:f>
            <x14:dxf>
              <numFmt numFmtId="189" formatCode="#,##0,,_);\(#,##0,,\);&quot; - &quot;;@_)"/>
            </x14:dxf>
          </x14:cfRule>
          <xm:sqref>K35</xm:sqref>
        </x14:conditionalFormatting>
        <x14:conditionalFormatting xmlns:xm="http://schemas.microsoft.com/office/excel/2006/main">
          <x14:cfRule type="expression" priority="5" stopIfTrue="1" id="{AEAF93E5-09D4-497A-A943-F48BB56B94AE}">
            <xm:f>Report_DCF!$B$4="M USD"</xm:f>
            <x14:dxf>
              <numFmt numFmtId="189" formatCode="#,##0,,_);\(#,##0,,\);&quot; - &quot;;@_)"/>
            </x14:dxf>
          </x14:cfRule>
          <xm:sqref>L35</xm:sqref>
        </x14:conditionalFormatting>
        <x14:conditionalFormatting xmlns:xm="http://schemas.microsoft.com/office/excel/2006/main">
          <x14:cfRule type="expression" priority="4" stopIfTrue="1" id="{EE1C1CC6-494D-4023-B0AC-E9BA7AF4275E}">
            <xm:f>Report_DCF!$B$4="M USD"</xm:f>
            <x14:dxf>
              <numFmt numFmtId="189" formatCode="#,##0,,_);\(#,##0,,\);&quot; - &quot;;@_)"/>
            </x14:dxf>
          </x14:cfRule>
          <xm:sqref>M35</xm:sqref>
        </x14:conditionalFormatting>
        <x14:conditionalFormatting xmlns:xm="http://schemas.microsoft.com/office/excel/2006/main">
          <x14:cfRule type="expression" priority="3" stopIfTrue="1" id="{9FEEE030-63C6-483F-A20F-11991974F6A4}">
            <xm:f>Report_DCF!$B$4="M USD"</xm:f>
            <x14:dxf>
              <numFmt numFmtId="189" formatCode="#,##0,,_);\(#,##0,,\);&quot; - &quot;;@_)"/>
            </x14:dxf>
          </x14:cfRule>
          <xm:sqref>N35</xm:sqref>
        </x14:conditionalFormatting>
        <x14:conditionalFormatting xmlns:xm="http://schemas.microsoft.com/office/excel/2006/main">
          <x14:cfRule type="expression" priority="2" stopIfTrue="1" id="{C7FB95E3-10F6-4A8B-BFD0-CDAEDEDD94A1}">
            <xm:f>Report_DCF!$B$4="M USD"</xm:f>
            <x14:dxf>
              <numFmt numFmtId="189" formatCode="#,##0,,_);\(#,##0,,\);&quot; - &quot;;@_)"/>
            </x14:dxf>
          </x14:cfRule>
          <xm:sqref>O35</xm:sqref>
        </x14:conditionalFormatting>
        <x14:conditionalFormatting xmlns:xm="http://schemas.microsoft.com/office/excel/2006/main">
          <x14:cfRule type="expression" priority="1" stopIfTrue="1" id="{A3459C65-74CF-48FC-A4B6-B582551789A9}">
            <xm:f>Report_DCF!$B$4="M USD"</xm:f>
            <x14:dxf>
              <numFmt numFmtId="189" formatCode="#,##0,,_);\(#,##0,,\);&quot; - &quot;;@_)"/>
            </x14:dxf>
          </x14:cfRule>
          <xm:sqref>P35</xm:sqref>
        </x14:conditionalFormatting>
      </x14:conditionalFormatting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D552E-BFC8-487A-8884-1C6542B774FF}">
  <sheetPr>
    <tabColor rgb="FF7D1900"/>
    <pageSetUpPr fitToPage="1"/>
  </sheetPr>
  <dimension ref="A1:P39"/>
  <sheetViews>
    <sheetView showGridLines="0" zoomScaleNormal="100" workbookViewId="0">
      <pane ySplit="1" topLeftCell="A2" activePane="bottomLeft" state="frozen"/>
      <selection pane="bottomLeft"/>
    </sheetView>
  </sheetViews>
  <sheetFormatPr defaultColWidth="14.125" defaultRowHeight="14.25" customHeight="1" x14ac:dyDescent="0.3"/>
  <cols>
    <col min="1" max="1" width="14.125" style="5"/>
    <col min="2" max="5" width="14.125" style="4"/>
    <col min="6" max="14" width="14.125" style="5"/>
    <col min="15" max="15" width="14.125" style="5" customWidth="1"/>
    <col min="16" max="16384" width="14.125" style="5"/>
  </cols>
  <sheetData>
    <row r="1" spans="1:16" s="1" customFormat="1" ht="14.25" customHeight="1" x14ac:dyDescent="0.3">
      <c r="A1" s="36" t="s">
        <v>251</v>
      </c>
      <c r="B1" s="2"/>
      <c r="C1" s="2"/>
      <c r="D1" s="2"/>
      <c r="E1" s="2"/>
      <c r="H1" s="7" t="s">
        <v>322</v>
      </c>
      <c r="I1" s="124">
        <f>DCF!I44</f>
        <v>533370328.07791471</v>
      </c>
      <c r="J1" s="124">
        <f>DCF!J44</f>
        <v>1055349622.8834585</v>
      </c>
      <c r="K1" s="124">
        <f>DCF!K44</f>
        <v>1078635082.987505</v>
      </c>
      <c r="L1" s="124">
        <f>DCF!L44</f>
        <v>1100866616.6115828</v>
      </c>
      <c r="M1" s="124">
        <f>DCF!M44</f>
        <v>1121116651.6152</v>
      </c>
    </row>
    <row r="2" spans="1:16" ht="14.25" customHeight="1" x14ac:dyDescent="0.3">
      <c r="A2" s="3"/>
    </row>
    <row r="3" spans="1:16" ht="14.25" customHeight="1" x14ac:dyDescent="0.3">
      <c r="A3" s="3"/>
      <c r="F3" s="39" t="s">
        <v>166</v>
      </c>
      <c r="G3" s="39"/>
      <c r="H3" s="39"/>
      <c r="I3" s="40" t="s">
        <v>167</v>
      </c>
      <c r="J3" s="40"/>
      <c r="K3" s="40"/>
      <c r="L3" s="40"/>
      <c r="M3" s="40"/>
    </row>
    <row r="4" spans="1:16" s="4" customFormat="1" ht="14.25" customHeight="1" x14ac:dyDescent="0.3">
      <c r="A4" s="7" t="s">
        <v>70</v>
      </c>
      <c r="B4" s="7" t="s">
        <v>71</v>
      </c>
      <c r="C4" s="7" t="s">
        <v>72</v>
      </c>
      <c r="D4" s="7" t="s">
        <v>73</v>
      </c>
      <c r="E4" s="7" t="s">
        <v>74</v>
      </c>
      <c r="F4" s="27">
        <v>2023</v>
      </c>
      <c r="G4" s="27">
        <v>2024</v>
      </c>
      <c r="H4" s="38" t="s">
        <v>151</v>
      </c>
      <c r="I4" s="38" t="s">
        <v>165</v>
      </c>
      <c r="J4" s="38">
        <v>2026</v>
      </c>
      <c r="K4" s="38">
        <v>2027</v>
      </c>
      <c r="L4" s="38">
        <v>2028</v>
      </c>
      <c r="M4" s="38">
        <v>2029</v>
      </c>
      <c r="N4" s="7" t="s">
        <v>32</v>
      </c>
      <c r="O4" s="7" t="s">
        <v>33</v>
      </c>
      <c r="P4" s="7" t="s">
        <v>75</v>
      </c>
    </row>
    <row r="5" spans="1:16" ht="14.25" customHeight="1" x14ac:dyDescent="0.3">
      <c r="A5" s="51" t="s">
        <v>43</v>
      </c>
      <c r="B5" s="51"/>
      <c r="C5" s="51"/>
      <c r="D5" s="51"/>
      <c r="E5" s="51"/>
      <c r="F5" s="30">
        <f>SUMIF(Est_PL!$A$5:$A$35,A5,Est_PL!$F$5:$F$35)</f>
        <v>197147298</v>
      </c>
      <c r="G5" s="30">
        <f>SUMIF(Est_PL!$A$5:$A$35,A5,Est_PL!$G$5:$G$35)</f>
        <v>202498052</v>
      </c>
      <c r="H5" s="30">
        <f>SUMIF(Est_PL!$A$5:$A$35,A5,Est_PL!$H$5:$H$35)</f>
        <v>108378024</v>
      </c>
      <c r="I5" s="30">
        <f>SUMIF(Est_PL!$A$5:$A$35,A5,Est_PL!$I$5:$I$35)</f>
        <v>89085937</v>
      </c>
      <c r="J5" s="30">
        <f>SUMIF(Est_PL!$A$5:$A$35,A5,Est_PL!$J$5:$J$35)</f>
        <v>185191845.83560002</v>
      </c>
      <c r="K5" s="30">
        <f>SUMIF(Est_PL!$A$5:$A$35,A5,Est_PL!$K$5:$K$35)</f>
        <v>192216172.54814434</v>
      </c>
      <c r="L5" s="30">
        <f>SUMIF(Est_PL!$A$5:$A$35,A5,Est_PL!$L$5:$L$35)</f>
        <v>199456955.76803297</v>
      </c>
      <c r="M5" s="30">
        <f>SUMIF(Est_PL!$A$5:$A$35,A5,Est_PL!$M$5:$M$35)</f>
        <v>207064244.06102577</v>
      </c>
      <c r="N5" s="31"/>
      <c r="O5" s="31"/>
      <c r="P5" s="32"/>
    </row>
    <row r="6" spans="1:16" ht="14.25" customHeight="1" x14ac:dyDescent="0.3">
      <c r="A6" s="51"/>
      <c r="B6" s="51" t="s">
        <v>44</v>
      </c>
      <c r="C6" s="51"/>
      <c r="D6" s="51"/>
      <c r="E6" s="51"/>
      <c r="F6" s="30">
        <f>SUMIF(Est_PL!$B$5:$B$35,B6,Est_PL!$F$5:$F$35)</f>
        <v>168063711</v>
      </c>
      <c r="G6" s="30">
        <f>SUMIF(Est_PL!$B$5:$B$35,B6,Est_PL!$G$5:$G$35)</f>
        <v>170880819</v>
      </c>
      <c r="H6" s="30">
        <f>SUMIF(Est_PL!$B$5:$B$35,B6,Est_PL!$H$5:$H$35)</f>
        <v>89085937</v>
      </c>
      <c r="I6" s="30">
        <f>SUMIF(Est_PL!$B$5:$B$35,B6,Est_PL!$I$5:$I$35)</f>
        <v>89085937</v>
      </c>
      <c r="J6" s="30">
        <f>SUMIF(Est_PL!$B$5:$B$35,B6,Est_PL!$J$5:$J$35)</f>
        <v>185191845.83560002</v>
      </c>
      <c r="K6" s="30">
        <f>SUMIF(Est_PL!$B$5:$B$35,B6,Est_PL!$K$5:$K$35)</f>
        <v>192216172.54814434</v>
      </c>
      <c r="L6" s="30">
        <f>SUMIF(Est_PL!$B$5:$B$35,B6,Est_PL!$L$5:$L$35)</f>
        <v>199456955.76803297</v>
      </c>
      <c r="M6" s="30">
        <f>SUMIF(Est_PL!$B$5:$B$35,B6,Est_PL!$M$5:$M$35)</f>
        <v>207064244.06102577</v>
      </c>
      <c r="N6" s="31" t="s">
        <v>34</v>
      </c>
      <c r="O6" s="31" t="s">
        <v>36</v>
      </c>
      <c r="P6" s="32"/>
    </row>
    <row r="7" spans="1:16" ht="14.25" customHeight="1" x14ac:dyDescent="0.3">
      <c r="A7" s="51"/>
      <c r="B7" s="51" t="s">
        <v>45</v>
      </c>
      <c r="C7" s="51"/>
      <c r="D7" s="51"/>
      <c r="E7" s="51"/>
      <c r="F7" s="30">
        <f>SUMIF(Est_PL!$B$5:$B$35,B7,Est_PL!$F$5:$F$35)</f>
        <v>29083587</v>
      </c>
      <c r="G7" s="30">
        <f>SUMIF(Est_PL!$B$5:$B$35,B7,Est_PL!$G$5:$G$35)</f>
        <v>31617233</v>
      </c>
      <c r="H7" s="30">
        <f>SUMIF(Est_PL!$B$5:$B$35,B7,Est_PL!$H$5:$H$35)</f>
        <v>19292087</v>
      </c>
      <c r="I7" s="30">
        <f>SUMIF(Est_PL!$B$5:$B$35,B7,Est_PL!$I$5:$I$35)</f>
        <v>0</v>
      </c>
      <c r="J7" s="30">
        <f>SUMIF(Est_PL!$B$5:$B$35,B7,Est_PL!$J$5:$J$35)</f>
        <v>0</v>
      </c>
      <c r="K7" s="30">
        <f>SUMIF(Est_PL!$B$5:$B$35,B7,Est_PL!$K$5:$K$35)</f>
        <v>0</v>
      </c>
      <c r="L7" s="30">
        <f>SUMIF(Est_PL!$B$5:$B$35,B7,Est_PL!$L$5:$L$35)</f>
        <v>0</v>
      </c>
      <c r="M7" s="30">
        <f>SUMIF(Est_PL!$B$5:$B$35,B7,Est_PL!$M$5:$M$35)</f>
        <v>0</v>
      </c>
      <c r="N7" s="31" t="s">
        <v>34</v>
      </c>
      <c r="O7" s="31" t="s">
        <v>35</v>
      </c>
      <c r="P7" s="32"/>
    </row>
    <row r="8" spans="1:16" ht="14.25" customHeight="1" x14ac:dyDescent="0.3">
      <c r="A8" s="51" t="s">
        <v>111</v>
      </c>
      <c r="B8" s="51"/>
      <c r="C8" s="51"/>
      <c r="D8" s="51"/>
      <c r="E8" s="51"/>
      <c r="F8" s="30">
        <f>SUMIF(Est_PL!$A$5:$A$35,A8,Est_PL!$F$5:$F$35)</f>
        <v>77531924</v>
      </c>
      <c r="G8" s="30">
        <f>SUMIF(Est_PL!$A$5:$A$35,A8,Est_PL!$G$5:$G$35)</f>
        <v>77672267</v>
      </c>
      <c r="H8" s="30">
        <f>SUMIF(Est_PL!$A$5:$A$35,A8,Est_PL!$H$5:$H$35)</f>
        <v>40129374</v>
      </c>
      <c r="I8" s="30">
        <f>SUMIF(Est_PL!$A$5:$A$35,A8,Est_PL!$I$5:$I$35)</f>
        <v>20717721.027369827</v>
      </c>
      <c r="J8" s="30">
        <f>SUMIF(Est_PL!$A$5:$A$35,A8,Est_PL!$J$5:$J$35)</f>
        <v>43372913.271042965</v>
      </c>
      <c r="K8" s="30">
        <f>SUMIF(Est_PL!$A$5:$A$35,A8,Est_PL!$K$5:$K$35)</f>
        <v>45489088.0794615</v>
      </c>
      <c r="L8" s="30">
        <f>SUMIF(Est_PL!$A$5:$A$35,A8,Est_PL!$L$5:$L$35)</f>
        <v>47477201.425558381</v>
      </c>
      <c r="M8" s="30">
        <f>SUMIF(Est_PL!$A$5:$A$35,A8,Est_PL!$M$5:$M$35)</f>
        <v>49646082.540652916</v>
      </c>
      <c r="N8" s="31"/>
      <c r="O8" s="31"/>
      <c r="P8" s="32"/>
    </row>
    <row r="9" spans="1:16" ht="14.25" customHeight="1" x14ac:dyDescent="0.3">
      <c r="A9" s="51"/>
      <c r="B9" s="51" t="s">
        <v>37</v>
      </c>
      <c r="C9" s="51"/>
      <c r="D9" s="51"/>
      <c r="E9" s="51"/>
      <c r="F9" s="30">
        <f>SUMIF(Est_PL!$B$5:$B$35,B9,Est_PL!$F$5:$F$35)</f>
        <v>22889937</v>
      </c>
      <c r="G9" s="30">
        <f>SUMIF(Est_PL!$B$5:$B$35,B9,Est_PL!$G$5:$G$35)</f>
        <v>22775909</v>
      </c>
      <c r="H9" s="30">
        <f>SUMIF(Est_PL!$B$5:$B$35,B9,Est_PL!$H$5:$H$35)</f>
        <v>11399548</v>
      </c>
      <c r="I9" s="30">
        <f>SUMIF(Est_PL!$B$5:$B$35,B9,Est_PL!$I$5:$I$35)</f>
        <v>0</v>
      </c>
      <c r="J9" s="30">
        <f>SUMIF(Est_PL!$B$5:$B$35,B9,Est_PL!$J$5:$J$35)</f>
        <v>0</v>
      </c>
      <c r="K9" s="30">
        <f>SUMIF(Est_PL!$B$5:$B$35,B9,Est_PL!$K$5:$K$35)</f>
        <v>0</v>
      </c>
      <c r="L9" s="30">
        <f>SUMIF(Est_PL!$B$5:$B$35,B9,Est_PL!$L$5:$L$35)</f>
        <v>0</v>
      </c>
      <c r="M9" s="30">
        <f>SUMIF(Est_PL!$B$5:$B$35,B9,Est_PL!$M$5:$M$35)</f>
        <v>0</v>
      </c>
      <c r="N9" s="31" t="s">
        <v>5</v>
      </c>
      <c r="O9" s="31" t="s">
        <v>37</v>
      </c>
      <c r="P9" s="32"/>
    </row>
    <row r="10" spans="1:16" ht="14.25" customHeight="1" x14ac:dyDescent="0.3">
      <c r="A10" s="51"/>
      <c r="B10" s="51" t="s">
        <v>246</v>
      </c>
      <c r="C10" s="51"/>
      <c r="D10" s="51"/>
      <c r="E10" s="51"/>
      <c r="F10" s="30">
        <f>SUMIF(Est_PL!$B$5:$B$35,B10,Est_PL!$F$5:$F$35)</f>
        <v>2245173</v>
      </c>
      <c r="G10" s="30">
        <f>SUMIF(Est_PL!$B$5:$B$35,B10,Est_PL!$G$5:$G$35)</f>
        <v>2231672</v>
      </c>
      <c r="H10" s="30">
        <f>SUMIF(Est_PL!$B$5:$B$35,B10,Est_PL!$H$5:$H$35)</f>
        <v>1284506</v>
      </c>
      <c r="I10" s="30">
        <f>SUMIF(Est_PL!$B$5:$B$35,B10,Est_PL!$I$5:$I$35)</f>
        <v>0</v>
      </c>
      <c r="J10" s="30">
        <f>SUMIF(Est_PL!$B$5:$B$35,B10,Est_PL!$J$5:$J$35)</f>
        <v>0</v>
      </c>
      <c r="K10" s="30">
        <f>SUMIF(Est_PL!$B$5:$B$35,B10,Est_PL!$K$5:$K$35)</f>
        <v>0</v>
      </c>
      <c r="L10" s="30">
        <f>SUMIF(Est_PL!$B$5:$B$35,B10,Est_PL!$L$5:$L$35)</f>
        <v>0</v>
      </c>
      <c r="M10" s="30">
        <f>SUMIF(Est_PL!$B$5:$B$35,B10,Est_PL!$M$5:$M$35)</f>
        <v>0</v>
      </c>
      <c r="N10" s="31" t="s">
        <v>5</v>
      </c>
      <c r="O10" s="31" t="s">
        <v>37</v>
      </c>
      <c r="P10" s="32"/>
    </row>
    <row r="11" spans="1:16" ht="14.25" customHeight="1" x14ac:dyDescent="0.3">
      <c r="A11" s="51"/>
      <c r="B11" s="51" t="s">
        <v>47</v>
      </c>
      <c r="C11" s="51"/>
      <c r="D11" s="51"/>
      <c r="E11" s="51"/>
      <c r="F11" s="30">
        <f>SUMIF(Est_PL!$B$5:$B$35,B11,Est_PL!$F$5:$F$35)</f>
        <v>43512069</v>
      </c>
      <c r="G11" s="30">
        <f>SUMIF(Est_PL!$B$5:$B$35,B11,Est_PL!$G$5:$G$35)</f>
        <v>43080381</v>
      </c>
      <c r="H11" s="30">
        <f>SUMIF(Est_PL!$B$5:$B$35,B11,Est_PL!$H$5:$H$35)</f>
        <v>22570358</v>
      </c>
      <c r="I11" s="30">
        <f>SUMIF(Est_PL!$B$5:$B$35,B11,Est_PL!$I$5:$I$35)</f>
        <v>18552667.936217826</v>
      </c>
      <c r="J11" s="30">
        <f>SUMIF(Est_PL!$B$5:$B$35,B11,Est_PL!$J$5:$J$35)</f>
        <v>38567286.105809622</v>
      </c>
      <c r="K11" s="30">
        <f>SUMIF(Est_PL!$B$5:$B$35,B11,Est_PL!$K$5:$K$35)</f>
        <v>40030143.267802984</v>
      </c>
      <c r="L11" s="30">
        <f>SUMIF(Est_PL!$B$5:$B$35,B11,Est_PL!$L$5:$L$35)</f>
        <v>41538078.764701128</v>
      </c>
      <c r="M11" s="30">
        <f>SUMIF(Est_PL!$B$5:$B$35,B11,Est_PL!$M$5:$M$35)</f>
        <v>43122341.088786833</v>
      </c>
      <c r="N11" s="31" t="s">
        <v>5</v>
      </c>
      <c r="O11" s="31" t="s">
        <v>38</v>
      </c>
      <c r="P11" s="32"/>
    </row>
    <row r="12" spans="1:16" ht="14.25" customHeight="1" x14ac:dyDescent="0.3">
      <c r="A12" s="51"/>
      <c r="B12" s="51" t="s">
        <v>247</v>
      </c>
      <c r="C12" s="51"/>
      <c r="D12" s="51"/>
      <c r="E12" s="51"/>
      <c r="F12" s="30">
        <f>SUMIF(Est_PL!$B$5:$B$35,B12,Est_PL!$F$5:$F$35)</f>
        <v>6160194</v>
      </c>
      <c r="G12" s="30">
        <f>SUMIF(Est_PL!$B$5:$B$35,B12,Est_PL!$G$5:$G$35)</f>
        <v>6160194</v>
      </c>
      <c r="H12" s="30">
        <f>SUMIF(Est_PL!$B$5:$B$35,B12,Est_PL!$H$5:$H$35)</f>
        <v>3180097</v>
      </c>
      <c r="I12" s="30">
        <f>SUMIF(Est_PL!$B$5:$B$35,B12,Est_PL!$I$5:$I$35)</f>
        <v>629559.50641200005</v>
      </c>
      <c r="J12" s="30">
        <f>SUMIF(Est_PL!$B$5:$B$35,B12,Est_PL!$J$5:$J$35)</f>
        <v>1647989.7007160049</v>
      </c>
      <c r="K12" s="30">
        <f>SUMIF(Est_PL!$B$5:$B$35,B12,Est_PL!$K$5:$K$35)</f>
        <v>2204947.0981325391</v>
      </c>
      <c r="L12" s="30">
        <f>SUMIF(Est_PL!$B$5:$B$35,B12,Est_PL!$L$5:$L$35)</f>
        <v>2597911.9523014091</v>
      </c>
      <c r="M12" s="30">
        <f>SUMIF(Est_PL!$B$5:$B$35,B12,Est_PL!$M$5:$M$35)</f>
        <v>3087756.3327848758</v>
      </c>
      <c r="N12" s="31" t="s">
        <v>5</v>
      </c>
      <c r="O12" s="31" t="s">
        <v>40</v>
      </c>
      <c r="P12" s="32"/>
    </row>
    <row r="13" spans="1:16" ht="14.25" customHeight="1" x14ac:dyDescent="0.3">
      <c r="A13" s="51"/>
      <c r="B13" s="51" t="s">
        <v>248</v>
      </c>
      <c r="C13" s="51"/>
      <c r="D13" s="51"/>
      <c r="E13" s="51"/>
      <c r="F13" s="30">
        <f>SUMIF(Est_PL!$B$5:$B$35,B13,Est_PL!$F$5:$F$35)</f>
        <v>785495</v>
      </c>
      <c r="G13" s="30">
        <f>SUMIF(Est_PL!$B$5:$B$35,B13,Est_PL!$G$5:$G$35)</f>
        <v>833423</v>
      </c>
      <c r="H13" s="30">
        <f>SUMIF(Est_PL!$B$5:$B$35,B13,Est_PL!$H$5:$H$35)</f>
        <v>482154</v>
      </c>
      <c r="I13" s="30">
        <f>SUMIF(Est_PL!$B$5:$B$35,B13,Est_PL!$I$5:$I$35)</f>
        <v>482154</v>
      </c>
      <c r="J13" s="30">
        <f>SUMIF(Est_PL!$B$5:$B$35,B13,Est_PL!$J$5:$J$35)</f>
        <v>984317.39100000006</v>
      </c>
      <c r="K13" s="30">
        <f>SUMIF(Est_PL!$B$5:$B$35,B13,Est_PL!$K$5:$K$35)</f>
        <v>1003954.52295045</v>
      </c>
      <c r="L13" s="30">
        <f>SUMIF(Est_PL!$B$5:$B$35,B13,Est_PL!$L$5:$L$35)</f>
        <v>1023913.1388667048</v>
      </c>
      <c r="M13" s="30">
        <f>SUMIF(Est_PL!$B$5:$B$35,B13,Est_PL!$M$5:$M$35)</f>
        <v>1044309.4885929294</v>
      </c>
      <c r="N13" s="31" t="s">
        <v>5</v>
      </c>
      <c r="O13" s="31" t="s">
        <v>39</v>
      </c>
      <c r="P13" s="32"/>
    </row>
    <row r="14" spans="1:16" ht="14.25" customHeight="1" x14ac:dyDescent="0.3">
      <c r="A14" s="51"/>
      <c r="B14" s="51" t="s">
        <v>50</v>
      </c>
      <c r="C14" s="51"/>
      <c r="D14" s="51"/>
      <c r="E14" s="51"/>
      <c r="F14" s="30">
        <f>SUMIF(Est_PL!$B$5:$B$35,B14,Est_PL!$F$5:$F$35)</f>
        <v>0</v>
      </c>
      <c r="G14" s="30">
        <f>SUMIF(Est_PL!$B$5:$B$35,B14,Est_PL!$G$5:$G$35)</f>
        <v>200000</v>
      </c>
      <c r="H14" s="30">
        <f>SUMIF(Est_PL!$B$5:$B$35,B14,Est_PL!$H$5:$H$35)</f>
        <v>2500</v>
      </c>
      <c r="I14" s="30">
        <f>SUMIF(Est_PL!$B$5:$B$35,B14,Est_PL!$I$5:$I$35)</f>
        <v>2500</v>
      </c>
      <c r="J14" s="30">
        <f>SUMIF(Est_PL!$B$5:$B$35,B14,Est_PL!$J$5:$J$35)</f>
        <v>5103.75</v>
      </c>
      <c r="K14" s="30">
        <f>SUMIF(Est_PL!$B$5:$B$35,B14,Est_PL!$K$5:$K$35)</f>
        <v>5205.5698124999999</v>
      </c>
      <c r="L14" s="30">
        <f>SUMIF(Est_PL!$B$5:$B$35,B14,Est_PL!$L$5:$L$35)</f>
        <v>5309.0565403724995</v>
      </c>
      <c r="M14" s="30">
        <f>SUMIF(Est_PL!$B$5:$B$35,B14,Est_PL!$M$5:$M$35)</f>
        <v>5414.8129466567198</v>
      </c>
      <c r="N14" s="31" t="s">
        <v>5</v>
      </c>
      <c r="O14" s="31" t="s">
        <v>39</v>
      </c>
      <c r="P14" s="32"/>
    </row>
    <row r="15" spans="1:16" ht="14.25" customHeight="1" x14ac:dyDescent="0.3">
      <c r="A15" s="51"/>
      <c r="B15" s="51" t="s">
        <v>249</v>
      </c>
      <c r="C15" s="51"/>
      <c r="D15" s="51"/>
      <c r="E15" s="51"/>
      <c r="F15" s="30">
        <f>SUMIF(Est_PL!$B$5:$B$35,B15,Est_PL!$F$5:$F$35)</f>
        <v>1139403</v>
      </c>
      <c r="G15" s="30">
        <f>SUMIF(Est_PL!$B$5:$B$35,B15,Est_PL!$G$5:$G$35)</f>
        <v>1255062</v>
      </c>
      <c r="H15" s="30">
        <f>SUMIF(Est_PL!$B$5:$B$35,B15,Est_PL!$H$5:$H$35)</f>
        <v>605071</v>
      </c>
      <c r="I15" s="30">
        <f>SUMIF(Est_PL!$B$5:$B$35,B15,Est_PL!$I$5:$I$35)</f>
        <v>605071</v>
      </c>
      <c r="J15" s="30">
        <f>SUMIF(Est_PL!$B$5:$B$35,B15,Est_PL!$J$5:$J$35)</f>
        <v>1235252.4465000001</v>
      </c>
      <c r="K15" s="30">
        <f>SUMIF(Est_PL!$B$5:$B$35,B15,Est_PL!$K$5:$K$35)</f>
        <v>1259895.7328076749</v>
      </c>
      <c r="L15" s="30">
        <f>SUMIF(Est_PL!$B$5:$B$35,B15,Est_PL!$L$5:$L$35)</f>
        <v>1284942.4599758913</v>
      </c>
      <c r="M15" s="30">
        <f>SUMIF(Est_PL!$B$5:$B$35,B15,Est_PL!$M$5:$M$35)</f>
        <v>1310538.5137786109</v>
      </c>
      <c r="N15" s="31" t="s">
        <v>5</v>
      </c>
      <c r="O15" s="31" t="s">
        <v>39</v>
      </c>
      <c r="P15" s="32"/>
    </row>
    <row r="16" spans="1:16" ht="14.25" customHeight="1" x14ac:dyDescent="0.3">
      <c r="A16" s="51"/>
      <c r="B16" s="51" t="s">
        <v>250</v>
      </c>
      <c r="C16" s="51"/>
      <c r="D16" s="51"/>
      <c r="E16" s="51"/>
      <c r="F16" s="30">
        <f>SUMIF(Est_PL!$B$5:$B$35,B16,Est_PL!$F$5:$F$35)</f>
        <v>399023</v>
      </c>
      <c r="G16" s="30">
        <f>SUMIF(Est_PL!$B$5:$B$35,B16,Est_PL!$G$5:$G$35)</f>
        <v>734996</v>
      </c>
      <c r="H16" s="30">
        <f>SUMIF(Est_PL!$B$5:$B$35,B16,Est_PL!$H$5:$H$35)</f>
        <v>404825</v>
      </c>
      <c r="I16" s="30">
        <f>SUMIF(Est_PL!$B$5:$B$35,B16,Est_PL!$I$5:$I$35)</f>
        <v>404825</v>
      </c>
      <c r="J16" s="30">
        <f>SUMIF(Est_PL!$B$5:$B$35,B16,Est_PL!$J$5:$J$35)</f>
        <v>826450.23750000005</v>
      </c>
      <c r="K16" s="30">
        <f>SUMIF(Est_PL!$B$5:$B$35,B16,Est_PL!$K$5:$K$35)</f>
        <v>842937.91973812494</v>
      </c>
      <c r="L16" s="30">
        <f>SUMIF(Est_PL!$B$5:$B$35,B16,Est_PL!$L$5:$L$35)</f>
        <v>859695.52558251878</v>
      </c>
      <c r="M16" s="30">
        <f>SUMIF(Est_PL!$B$5:$B$35,B16,Est_PL!$M$5:$M$35)</f>
        <v>876820.66045212245</v>
      </c>
      <c r="N16" s="31" t="s">
        <v>5</v>
      </c>
      <c r="O16" s="31" t="s">
        <v>39</v>
      </c>
      <c r="P16" s="32"/>
    </row>
    <row r="17" spans="1:16" ht="14.25" customHeight="1" x14ac:dyDescent="0.3">
      <c r="A17" s="51"/>
      <c r="B17" s="51" t="s">
        <v>52</v>
      </c>
      <c r="C17" s="51"/>
      <c r="D17" s="51"/>
      <c r="E17" s="51"/>
      <c r="F17" s="30">
        <f>SUMIF(Est_PL!$B$5:$B$35,B17,Est_PL!$F$5:$F$35)</f>
        <v>400630</v>
      </c>
      <c r="G17" s="30">
        <f>SUMIF(Est_PL!$B$5:$B$35,B17,Est_PL!$G$5:$G$35)</f>
        <v>400630</v>
      </c>
      <c r="H17" s="30">
        <f>SUMIF(Est_PL!$B$5:$B$35,B17,Est_PL!$H$5:$H$35)</f>
        <v>200315</v>
      </c>
      <c r="I17" s="30">
        <f>SUMIF(Est_PL!$B$5:$B$35,B17,Est_PL!$I$5:$I$35)</f>
        <v>40943.584740000006</v>
      </c>
      <c r="J17" s="30">
        <f>SUMIF(Est_PL!$B$5:$B$35,B17,Est_PL!$J$5:$J$35)</f>
        <v>106513.63951733551</v>
      </c>
      <c r="K17" s="30">
        <f>SUMIF(Est_PL!$B$5:$B$35,B17,Est_PL!$K$5:$K$35)</f>
        <v>142003.96821724164</v>
      </c>
      <c r="L17" s="30">
        <f>SUMIF(Est_PL!$B$5:$B$35,B17,Est_PL!$L$5:$L$35)</f>
        <v>167350.52759035231</v>
      </c>
      <c r="M17" s="30">
        <f>SUMIF(Est_PL!$B$5:$B$35,B17,Est_PL!$M$5:$M$35)</f>
        <v>198901.64331088759</v>
      </c>
      <c r="N17" s="31" t="s">
        <v>5</v>
      </c>
      <c r="O17" s="31" t="s">
        <v>40</v>
      </c>
      <c r="P17" s="32"/>
    </row>
    <row r="18" spans="1:16" ht="14.25" customHeight="1" x14ac:dyDescent="0.3">
      <c r="A18" s="51" t="s">
        <v>53</v>
      </c>
      <c r="B18" s="51"/>
      <c r="C18" s="51"/>
      <c r="D18" s="51"/>
      <c r="E18" s="51"/>
      <c r="F18" s="30">
        <f>SUMIF(Est_PL!$A$5:$A$35,A18,Est_PL!$F$5:$F$35)</f>
        <v>44043985</v>
      </c>
      <c r="G18" s="30">
        <f>SUMIF(Est_PL!$A$5:$A$35,A18,Est_PL!$G$5:$G$35)</f>
        <v>44628983</v>
      </c>
      <c r="H18" s="30">
        <f>SUMIF(Est_PL!$A$5:$A$35,A18,Est_PL!$H$5:$H$35)</f>
        <v>21791246</v>
      </c>
      <c r="I18" s="30">
        <f>SUMIF(Est_PL!$A$5:$A$35,A18,Est_PL!$I$5:$I$35)</f>
        <v>8624887.8992859554</v>
      </c>
      <c r="J18" s="30">
        <f>SUMIF(Est_PL!$A$5:$A$35,A18,Est_PL!$J$5:$J$35)</f>
        <v>17609507.675963294</v>
      </c>
      <c r="K18" s="30">
        <f>SUMIF(Est_PL!$A$5:$A$35,A18,Est_PL!$K$5:$K$35)</f>
        <v>17963445.065355044</v>
      </c>
      <c r="L18" s="30">
        <f>SUMIF(Est_PL!$A$5:$A$35,A18,Est_PL!$L$5:$L$35)</f>
        <v>18322560.196234867</v>
      </c>
      <c r="M18" s="30">
        <f>SUMIF(Est_PL!$A$5:$A$35,A18,Est_PL!$M$5:$M$35)</f>
        <v>18689985.113487497</v>
      </c>
      <c r="N18" s="31"/>
      <c r="O18" s="31"/>
      <c r="P18" s="32"/>
    </row>
    <row r="19" spans="1:16" ht="14.25" customHeight="1" x14ac:dyDescent="0.3">
      <c r="A19" s="51"/>
      <c r="B19" s="51" t="s">
        <v>54</v>
      </c>
      <c r="C19" s="51"/>
      <c r="D19" s="51"/>
      <c r="E19" s="51"/>
      <c r="F19" s="30">
        <f>SUMIF(Est_PL!$B$5:$B$35,B19,Est_PL!$F$5:$F$35)</f>
        <v>21567004</v>
      </c>
      <c r="G19" s="30">
        <f>SUMIF(Est_PL!$B$5:$B$35,B19,Est_PL!$G$5:$G$35)</f>
        <v>21670978</v>
      </c>
      <c r="H19" s="30">
        <f>SUMIF(Est_PL!$B$5:$B$35,B19,Est_PL!$H$5:$H$35)</f>
        <v>10844209</v>
      </c>
      <c r="I19" s="30">
        <f>SUMIF(Est_PL!$B$5:$B$35,B19,Est_PL!$I$5:$I$35)</f>
        <v>0</v>
      </c>
      <c r="J19" s="30">
        <f>SUMIF(Est_PL!$B$5:$B$35,B19,Est_PL!$J$5:$J$35)</f>
        <v>0</v>
      </c>
      <c r="K19" s="30">
        <f>SUMIF(Est_PL!$B$5:$B$35,B19,Est_PL!$K$5:$K$35)</f>
        <v>0</v>
      </c>
      <c r="L19" s="30">
        <f>SUMIF(Est_PL!$B$5:$B$35,B19,Est_PL!$L$5:$L$35)</f>
        <v>0</v>
      </c>
      <c r="M19" s="30">
        <f>SUMIF(Est_PL!$B$5:$B$35,B19,Est_PL!$M$5:$M$35)</f>
        <v>0</v>
      </c>
      <c r="N19" s="31" t="s">
        <v>6</v>
      </c>
      <c r="O19" s="31" t="s">
        <v>37</v>
      </c>
      <c r="P19" s="32"/>
    </row>
    <row r="20" spans="1:16" ht="14.25" customHeight="1" x14ac:dyDescent="0.3">
      <c r="A20" s="51"/>
      <c r="B20" s="51" t="s">
        <v>55</v>
      </c>
      <c r="C20" s="51"/>
      <c r="D20" s="51"/>
      <c r="E20" s="51"/>
      <c r="F20" s="30">
        <f>SUMIF(Est_PL!$B$5:$B$35,B20,Est_PL!$F$5:$F$35)</f>
        <v>3138445</v>
      </c>
      <c r="G20" s="30">
        <f>SUMIF(Est_PL!$B$5:$B$35,B20,Est_PL!$G$5:$G$35)</f>
        <v>3211345</v>
      </c>
      <c r="H20" s="30">
        <f>SUMIF(Est_PL!$B$5:$B$35,B20,Est_PL!$H$5:$H$35)</f>
        <v>1109083</v>
      </c>
      <c r="I20" s="30">
        <f>SUMIF(Est_PL!$B$5:$B$35,B20,Est_PL!$I$5:$I$35)</f>
        <v>0</v>
      </c>
      <c r="J20" s="30">
        <f>SUMIF(Est_PL!$B$5:$B$35,B20,Est_PL!$J$5:$J$35)</f>
        <v>0</v>
      </c>
      <c r="K20" s="30">
        <f>SUMIF(Est_PL!$B$5:$B$35,B20,Est_PL!$K$5:$K$35)</f>
        <v>0</v>
      </c>
      <c r="L20" s="30">
        <f>SUMIF(Est_PL!$B$5:$B$35,B20,Est_PL!$L$5:$L$35)</f>
        <v>0</v>
      </c>
      <c r="M20" s="30">
        <f>SUMIF(Est_PL!$B$5:$B$35,B20,Est_PL!$M$5:$M$35)</f>
        <v>0</v>
      </c>
      <c r="N20" s="31" t="s">
        <v>6</v>
      </c>
      <c r="O20" s="31" t="s">
        <v>37</v>
      </c>
      <c r="P20" s="32"/>
    </row>
    <row r="21" spans="1:16" ht="14.25" customHeight="1" x14ac:dyDescent="0.3">
      <c r="A21" s="51"/>
      <c r="B21" s="51" t="s">
        <v>46</v>
      </c>
      <c r="C21" s="51"/>
      <c r="D21" s="51"/>
      <c r="E21" s="51"/>
      <c r="F21" s="30">
        <f>SUMIF(Est_PL!$B$5:$B$35,B21,Est_PL!$F$5:$F$35)</f>
        <v>2213123</v>
      </c>
      <c r="G21" s="30">
        <f>SUMIF(Est_PL!$B$5:$B$35,B21,Est_PL!$G$5:$G$35)</f>
        <v>2196649</v>
      </c>
      <c r="H21" s="30">
        <f>SUMIF(Est_PL!$B$5:$B$35,B21,Est_PL!$H$5:$H$35)</f>
        <v>1056179</v>
      </c>
      <c r="I21" s="30">
        <f>SUMIF(Est_PL!$B$5:$B$35,B21,Est_PL!$I$5:$I$35)</f>
        <v>0</v>
      </c>
      <c r="J21" s="30">
        <f>SUMIF(Est_PL!$B$5:$B$35,B21,Est_PL!$J$5:$J$35)</f>
        <v>0</v>
      </c>
      <c r="K21" s="30">
        <f>SUMIF(Est_PL!$B$5:$B$35,B21,Est_PL!$K$5:$K$35)</f>
        <v>0</v>
      </c>
      <c r="L21" s="30">
        <f>SUMIF(Est_PL!$B$5:$B$35,B21,Est_PL!$L$5:$L$35)</f>
        <v>0</v>
      </c>
      <c r="M21" s="30">
        <f>SUMIF(Est_PL!$B$5:$B$35,B21,Est_PL!$M$5:$M$35)</f>
        <v>0</v>
      </c>
      <c r="N21" s="31" t="s">
        <v>6</v>
      </c>
      <c r="O21" s="31" t="s">
        <v>37</v>
      </c>
      <c r="P21" s="32"/>
    </row>
    <row r="22" spans="1:16" ht="14.25" customHeight="1" x14ac:dyDescent="0.3">
      <c r="A22" s="51"/>
      <c r="B22" s="51" t="s">
        <v>56</v>
      </c>
      <c r="C22" s="51"/>
      <c r="D22" s="51"/>
      <c r="E22" s="51"/>
      <c r="F22" s="30">
        <f>SUMIF(Est_PL!$B$5:$B$35,B22,Est_PL!$F$5:$F$35)</f>
        <v>198497</v>
      </c>
      <c r="G22" s="30">
        <f>SUMIF(Est_PL!$B$5:$B$35,B22,Est_PL!$G$5:$G$35)</f>
        <v>237952</v>
      </c>
      <c r="H22" s="30">
        <f>SUMIF(Est_PL!$B$5:$B$35,B22,Est_PL!$H$5:$H$35)</f>
        <v>145553</v>
      </c>
      <c r="I22" s="30">
        <f>SUMIF(Est_PL!$B$5:$B$35,B22,Est_PL!$I$5:$I$35)</f>
        <v>0</v>
      </c>
      <c r="J22" s="30">
        <f>SUMIF(Est_PL!$B$5:$B$35,B22,Est_PL!$J$5:$J$35)</f>
        <v>0</v>
      </c>
      <c r="K22" s="30">
        <f>SUMIF(Est_PL!$B$5:$B$35,B22,Est_PL!$K$5:$K$35)</f>
        <v>0</v>
      </c>
      <c r="L22" s="30">
        <f>SUMIF(Est_PL!$B$5:$B$35,B22,Est_PL!$L$5:$L$35)</f>
        <v>0</v>
      </c>
      <c r="M22" s="30">
        <f>SUMIF(Est_PL!$B$5:$B$35,B22,Est_PL!$M$5:$M$35)</f>
        <v>0</v>
      </c>
      <c r="N22" s="31" t="s">
        <v>6</v>
      </c>
      <c r="O22" s="31" t="s">
        <v>37</v>
      </c>
      <c r="P22" s="32"/>
    </row>
    <row r="23" spans="1:16" ht="14.25" customHeight="1" x14ac:dyDescent="0.3">
      <c r="A23" s="51"/>
      <c r="B23" s="51" t="s">
        <v>57</v>
      </c>
      <c r="C23" s="51"/>
      <c r="D23" s="51"/>
      <c r="E23" s="51"/>
      <c r="F23" s="30">
        <f>SUMIF(Est_PL!$B$5:$B$35,B23,Est_PL!$F$5:$F$35)</f>
        <v>10542</v>
      </c>
      <c r="G23" s="30">
        <f>SUMIF(Est_PL!$B$5:$B$35,B23,Est_PL!$G$5:$G$35)</f>
        <v>22185</v>
      </c>
      <c r="H23" s="30">
        <f>SUMIF(Est_PL!$B$5:$B$35,B23,Est_PL!$H$5:$H$35)</f>
        <v>7782</v>
      </c>
      <c r="I23" s="30">
        <f>SUMIF(Est_PL!$B$5:$B$35,B23,Est_PL!$I$5:$I$35)</f>
        <v>6396.7466479551249</v>
      </c>
      <c r="J23" s="30">
        <f>SUMIF(Est_PL!$B$5:$B$35,B23,Est_PL!$J$5:$J$35)</f>
        <v>13297.556931769115</v>
      </c>
      <c r="K23" s="30">
        <f>SUMIF(Est_PL!$B$5:$B$35,B23,Est_PL!$K$5:$K$35)</f>
        <v>13801.933266191118</v>
      </c>
      <c r="L23" s="30">
        <f>SUMIF(Est_PL!$B$5:$B$35,B23,Est_PL!$L$5:$L$35)</f>
        <v>14321.85209232854</v>
      </c>
      <c r="M23" s="30">
        <f>SUMIF(Est_PL!$B$5:$B$35,B23,Est_PL!$M$5:$M$35)</f>
        <v>14868.087531129951</v>
      </c>
      <c r="N23" s="31" t="s">
        <v>6</v>
      </c>
      <c r="O23" s="31" t="s">
        <v>38</v>
      </c>
      <c r="P23" s="32"/>
    </row>
    <row r="24" spans="1:16" ht="14.25" customHeight="1" x14ac:dyDescent="0.3">
      <c r="A24" s="51"/>
      <c r="B24" s="51" t="s">
        <v>58</v>
      </c>
      <c r="C24" s="51"/>
      <c r="D24" s="51"/>
      <c r="E24" s="51"/>
      <c r="F24" s="30">
        <f>SUMIF(Est_PL!$B$5:$B$35,B24,Est_PL!$F$5:$F$35)</f>
        <v>61990</v>
      </c>
      <c r="G24" s="30">
        <f>SUMIF(Est_PL!$B$5:$B$35,B24,Est_PL!$G$5:$G$35)</f>
        <v>66652</v>
      </c>
      <c r="H24" s="30">
        <f>SUMIF(Est_PL!$B$5:$B$35,B24,Est_PL!$H$5:$H$35)</f>
        <v>39114</v>
      </c>
      <c r="I24" s="30">
        <f>SUMIF(Est_PL!$B$5:$B$35,B24,Est_PL!$I$5:$I$35)</f>
        <v>39114</v>
      </c>
      <c r="J24" s="30">
        <f>SUMIF(Est_PL!$B$5:$B$35,B24,Est_PL!$J$5:$J$35)</f>
        <v>79851.231</v>
      </c>
      <c r="K24" s="30">
        <f>SUMIF(Est_PL!$B$5:$B$35,B24,Est_PL!$K$5:$K$35)</f>
        <v>81444.263058449986</v>
      </c>
      <c r="L24" s="30">
        <f>SUMIF(Est_PL!$B$5:$B$35,B24,Est_PL!$L$5:$L$35)</f>
        <v>83063.375008051968</v>
      </c>
      <c r="M24" s="30">
        <f>SUMIF(Est_PL!$B$5:$B$35,B24,Est_PL!$M$5:$M$35)</f>
        <v>84717.997438212362</v>
      </c>
      <c r="N24" s="31" t="s">
        <v>6</v>
      </c>
      <c r="O24" s="31" t="s">
        <v>39</v>
      </c>
      <c r="P24" s="32"/>
    </row>
    <row r="25" spans="1:16" ht="14.25" customHeight="1" x14ac:dyDescent="0.3">
      <c r="A25" s="51"/>
      <c r="B25" s="51" t="s">
        <v>59</v>
      </c>
      <c r="C25" s="51"/>
      <c r="D25" s="51"/>
      <c r="E25" s="51"/>
      <c r="F25" s="30">
        <f>SUMIF(Est_PL!$B$5:$B$35,B25,Est_PL!$F$5:$F$35)</f>
        <v>23373</v>
      </c>
      <c r="G25" s="30">
        <f>SUMIF(Est_PL!$B$5:$B$35,B25,Est_PL!$G$5:$G$35)</f>
        <v>24840</v>
      </c>
      <c r="H25" s="30">
        <f>SUMIF(Est_PL!$B$5:$B$35,B25,Est_PL!$H$5:$H$35)</f>
        <v>11962</v>
      </c>
      <c r="I25" s="30">
        <f>SUMIF(Est_PL!$B$5:$B$35,B25,Est_PL!$I$5:$I$35)</f>
        <v>11962</v>
      </c>
      <c r="J25" s="30">
        <f>SUMIF(Est_PL!$B$5:$B$35,B25,Est_PL!$J$5:$J$35)</f>
        <v>24420.423000000003</v>
      </c>
      <c r="K25" s="30">
        <f>SUMIF(Est_PL!$B$5:$B$35,B25,Est_PL!$K$5:$K$35)</f>
        <v>24907.610438849999</v>
      </c>
      <c r="L25" s="30">
        <f>SUMIF(Est_PL!$B$5:$B$35,B25,Est_PL!$L$5:$L$35)</f>
        <v>25402.773734374336</v>
      </c>
      <c r="M25" s="30">
        <f>SUMIF(Est_PL!$B$5:$B$35,B25,Est_PL!$M$5:$M$35)</f>
        <v>25908.79698716307</v>
      </c>
      <c r="N25" s="31" t="s">
        <v>6</v>
      </c>
      <c r="O25" s="31" t="s">
        <v>39</v>
      </c>
      <c r="P25" s="32"/>
    </row>
    <row r="26" spans="1:16" ht="14.25" customHeight="1" x14ac:dyDescent="0.3">
      <c r="A26" s="51"/>
      <c r="B26" s="51" t="s">
        <v>60</v>
      </c>
      <c r="C26" s="51"/>
      <c r="D26" s="51"/>
      <c r="E26" s="51"/>
      <c r="F26" s="30">
        <f>SUMIF(Est_PL!$B$5:$B$35,B26,Est_PL!$F$5:$F$35)</f>
        <v>7076</v>
      </c>
      <c r="G26" s="30">
        <f>SUMIF(Est_PL!$B$5:$B$35,B26,Est_PL!$G$5:$G$35)</f>
        <v>3323</v>
      </c>
      <c r="H26" s="30">
        <f>SUMIF(Est_PL!$B$5:$B$35,B26,Est_PL!$H$5:$H$35)</f>
        <v>954</v>
      </c>
      <c r="I26" s="30">
        <f>SUMIF(Est_PL!$B$5:$B$35,B26,Est_PL!$I$5:$I$35)</f>
        <v>954</v>
      </c>
      <c r="J26" s="30">
        <f>SUMIF(Est_PL!$B$5:$B$35,B26,Est_PL!$J$5:$J$35)</f>
        <v>1947.5910000000001</v>
      </c>
      <c r="K26" s="30">
        <f>SUMIF(Est_PL!$B$5:$B$35,B26,Est_PL!$K$5:$K$35)</f>
        <v>1986.44544045</v>
      </c>
      <c r="L26" s="30">
        <f>SUMIF(Est_PL!$B$5:$B$35,B26,Est_PL!$L$5:$L$35)</f>
        <v>2025.9359758061457</v>
      </c>
      <c r="M26" s="30">
        <f>SUMIF(Est_PL!$B$5:$B$35,B26,Est_PL!$M$5:$M$35)</f>
        <v>2066.2926204442042</v>
      </c>
      <c r="N26" s="31" t="s">
        <v>6</v>
      </c>
      <c r="O26" s="31" t="s">
        <v>39</v>
      </c>
      <c r="P26" s="32"/>
    </row>
    <row r="27" spans="1:16" ht="14.25" customHeight="1" x14ac:dyDescent="0.3">
      <c r="A27" s="51"/>
      <c r="B27" s="51" t="s">
        <v>61</v>
      </c>
      <c r="C27" s="51"/>
      <c r="D27" s="51"/>
      <c r="E27" s="51"/>
      <c r="F27" s="30">
        <f>SUMIF(Est_PL!$B$5:$B$35,B27,Est_PL!$F$5:$F$35)</f>
        <v>10171028</v>
      </c>
      <c r="G27" s="30">
        <f>SUMIF(Est_PL!$B$5:$B$35,B27,Est_PL!$G$5:$G$35)</f>
        <v>10160672</v>
      </c>
      <c r="H27" s="30">
        <f>SUMIF(Est_PL!$B$5:$B$35,B27,Est_PL!$H$5:$H$35)</f>
        <v>5086491</v>
      </c>
      <c r="I27" s="30">
        <f>SUMIF(Est_PL!$B$5:$B$35,B27,Est_PL!$I$5:$I$35)</f>
        <v>5086491</v>
      </c>
      <c r="J27" s="30">
        <f>SUMIF(Est_PL!$B$5:$B$35,B27,Est_PL!$J$5:$J$35)</f>
        <v>10384071.376500001</v>
      </c>
      <c r="K27" s="30">
        <f>SUMIF(Est_PL!$B$5:$B$35,B27,Est_PL!$K$5:$K$35)</f>
        <v>10591233.600461176</v>
      </c>
      <c r="L27" s="30">
        <f>SUMIF(Est_PL!$B$5:$B$35,B27,Est_PL!$L$5:$L$35)</f>
        <v>10801787.324438343</v>
      </c>
      <c r="M27" s="30">
        <f>SUMIF(Est_PL!$B$5:$B$35,B27,Est_PL!$M$5:$M$35)</f>
        <v>11016958.927941155</v>
      </c>
      <c r="N27" s="31" t="s">
        <v>6</v>
      </c>
      <c r="O27" s="31" t="s">
        <v>39</v>
      </c>
      <c r="P27" s="32"/>
    </row>
    <row r="28" spans="1:16" ht="14.25" customHeight="1" x14ac:dyDescent="0.3">
      <c r="A28" s="51"/>
      <c r="B28" s="51" t="s">
        <v>48</v>
      </c>
      <c r="C28" s="51"/>
      <c r="D28" s="51"/>
      <c r="E28" s="51"/>
      <c r="F28" s="30">
        <f>SUMIF(Est_PL!$B$5:$B$35,B28,Est_PL!$F$5:$F$35)</f>
        <v>34091</v>
      </c>
      <c r="G28" s="30">
        <f>SUMIF(Est_PL!$B$5:$B$35,B28,Est_PL!$G$5:$G$35)</f>
        <v>32781</v>
      </c>
      <c r="H28" s="30">
        <f>SUMIF(Est_PL!$B$5:$B$35,B28,Est_PL!$H$5:$H$35)</f>
        <v>13299</v>
      </c>
      <c r="I28" s="30">
        <f>SUMIF(Est_PL!$B$5:$B$35,B28,Est_PL!$I$5:$I$35)</f>
        <v>3350.1526380000005</v>
      </c>
      <c r="J28" s="30">
        <f>SUMIF(Est_PL!$B$5:$B$35,B28,Est_PL!$J$5:$J$35)</f>
        <v>8399.7675315238503</v>
      </c>
      <c r="K28" s="30">
        <f>SUMIF(Est_PL!$B$5:$B$35,B28,Est_PL!$K$5:$K$35)</f>
        <v>10955.964076425476</v>
      </c>
      <c r="L28" s="30">
        <f>SUMIF(Est_PL!$B$5:$B$35,B28,Est_PL!$L$5:$L$35)</f>
        <v>12930.075230029732</v>
      </c>
      <c r="M28" s="30">
        <f>SUMIF(Est_PL!$B$5:$B$35,B28,Est_PL!$M$5:$M$35)</f>
        <v>15366.216327117407</v>
      </c>
      <c r="N28" s="31" t="s">
        <v>6</v>
      </c>
      <c r="O28" s="31" t="s">
        <v>40</v>
      </c>
      <c r="P28" s="32"/>
    </row>
    <row r="29" spans="1:16" ht="14.25" customHeight="1" x14ac:dyDescent="0.3">
      <c r="A29" s="51"/>
      <c r="B29" s="51" t="s">
        <v>49</v>
      </c>
      <c r="C29" s="51"/>
      <c r="D29" s="51"/>
      <c r="E29" s="51"/>
      <c r="F29" s="30">
        <f>SUMIF(Est_PL!$B$5:$B$35,B29,Est_PL!$F$5:$F$35)</f>
        <v>1993980</v>
      </c>
      <c r="G29" s="30">
        <f>SUMIF(Est_PL!$B$5:$B$35,B29,Est_PL!$G$5:$G$35)</f>
        <v>2000140</v>
      </c>
      <c r="H29" s="30">
        <f>SUMIF(Est_PL!$B$5:$B$35,B29,Est_PL!$H$5:$H$35)</f>
        <v>1019680</v>
      </c>
      <c r="I29" s="30">
        <f>SUMIF(Est_PL!$B$5:$B$35,B29,Est_PL!$I$5:$I$35)</f>
        <v>1019680</v>
      </c>
      <c r="J29" s="30">
        <f>SUMIF(Est_PL!$B$5:$B$35,B29,Est_PL!$J$5:$J$35)</f>
        <v>2081676.7200000002</v>
      </c>
      <c r="K29" s="30">
        <f>SUMIF(Est_PL!$B$5:$B$35,B29,Est_PL!$K$5:$K$35)</f>
        <v>2123206.170564</v>
      </c>
      <c r="L29" s="30">
        <f>SUMIF(Est_PL!$B$5:$B$35,B29,Est_PL!$L$5:$L$35)</f>
        <v>2165415.5092348121</v>
      </c>
      <c r="M29" s="30">
        <f>SUMIF(Est_PL!$B$5:$B$35,B29,Est_PL!$M$5:$M$35)</f>
        <v>2208550.5861787694</v>
      </c>
      <c r="N29" s="31" t="s">
        <v>6</v>
      </c>
      <c r="O29" s="31" t="s">
        <v>39</v>
      </c>
      <c r="P29" s="32"/>
    </row>
    <row r="30" spans="1:16" ht="14.25" customHeight="1" x14ac:dyDescent="0.3">
      <c r="A30" s="51"/>
      <c r="B30" s="51" t="s">
        <v>51</v>
      </c>
      <c r="C30" s="51"/>
      <c r="D30" s="51"/>
      <c r="E30" s="51"/>
      <c r="F30" s="30">
        <f>SUMIF(Est_PL!$B$5:$B$35,B30,Est_PL!$F$5:$F$35)</f>
        <v>404461</v>
      </c>
      <c r="G30" s="30">
        <f>SUMIF(Est_PL!$B$5:$B$35,B30,Est_PL!$G$5:$G$35)</f>
        <v>404461</v>
      </c>
      <c r="H30" s="30">
        <f>SUMIF(Est_PL!$B$5:$B$35,B30,Est_PL!$H$5:$H$35)</f>
        <v>202461</v>
      </c>
      <c r="I30" s="30">
        <f>SUMIF(Est_PL!$B$5:$B$35,B30,Est_PL!$I$5:$I$35)</f>
        <v>202461</v>
      </c>
      <c r="J30" s="30">
        <f>SUMIF(Est_PL!$B$5:$B$35,B30,Est_PL!$J$5:$J$35)</f>
        <v>413324.13150000002</v>
      </c>
      <c r="K30" s="30">
        <f>SUMIF(Est_PL!$B$5:$B$35,B30,Est_PL!$K$5:$K$35)</f>
        <v>421569.947923425</v>
      </c>
      <c r="L30" s="30">
        <f>SUMIF(Est_PL!$B$5:$B$35,B30,Est_PL!$L$5:$L$35)</f>
        <v>429950.75848814263</v>
      </c>
      <c r="M30" s="30">
        <f>SUMIF(Est_PL!$B$5:$B$35,B30,Est_PL!$M$5:$M$35)</f>
        <v>438515.37759722641</v>
      </c>
      <c r="N30" s="31" t="s">
        <v>6</v>
      </c>
      <c r="O30" s="31" t="s">
        <v>39</v>
      </c>
      <c r="P30" s="32"/>
    </row>
    <row r="31" spans="1:16" ht="14.25" customHeight="1" x14ac:dyDescent="0.3">
      <c r="A31" s="51"/>
      <c r="B31" s="51" t="s">
        <v>62</v>
      </c>
      <c r="C31" s="51"/>
      <c r="D31" s="51"/>
      <c r="E31" s="51"/>
      <c r="F31" s="30">
        <f>SUMIF(Est_PL!$B$5:$B$35,B31,Est_PL!$F$5:$F$35)</f>
        <v>247888</v>
      </c>
      <c r="G31" s="30">
        <f>SUMIF(Est_PL!$B$5:$B$35,B31,Est_PL!$G$5:$G$35)</f>
        <v>253437</v>
      </c>
      <c r="H31" s="30">
        <f>SUMIF(Est_PL!$B$5:$B$35,B31,Est_PL!$H$5:$H$35)</f>
        <v>134700</v>
      </c>
      <c r="I31" s="30">
        <f>SUMIF(Est_PL!$B$5:$B$35,B31,Est_PL!$I$5:$I$35)</f>
        <v>134700</v>
      </c>
      <c r="J31" s="30">
        <f>SUMIF(Est_PL!$B$5:$B$35,B31,Est_PL!$J$5:$J$35)</f>
        <v>274990.05</v>
      </c>
      <c r="K31" s="30">
        <f>SUMIF(Est_PL!$B$5:$B$35,B31,Est_PL!$K$5:$K$35)</f>
        <v>280476.10149749997</v>
      </c>
      <c r="L31" s="30">
        <f>SUMIF(Est_PL!$B$5:$B$35,B31,Est_PL!$L$5:$L$35)</f>
        <v>286051.96639527025</v>
      </c>
      <c r="M31" s="30">
        <f>SUMIF(Est_PL!$B$5:$B$35,B31,Est_PL!$M$5:$M$35)</f>
        <v>291750.12156586401</v>
      </c>
      <c r="N31" s="31" t="s">
        <v>6</v>
      </c>
      <c r="O31" s="31" t="s">
        <v>39</v>
      </c>
      <c r="P31" s="32"/>
    </row>
    <row r="32" spans="1:16" ht="14.25" customHeight="1" x14ac:dyDescent="0.3">
      <c r="A32" s="51"/>
      <c r="B32" s="51" t="s">
        <v>42</v>
      </c>
      <c r="C32" s="51"/>
      <c r="D32" s="51"/>
      <c r="E32" s="51"/>
      <c r="F32" s="30">
        <f>SUMIF(Est_PL!$B$5:$B$35,B32,Est_PL!$F$5:$F$35)</f>
        <v>829</v>
      </c>
      <c r="G32" s="30">
        <f>SUMIF(Est_PL!$B$5:$B$35,B32,Est_PL!$G$5:$G$35)</f>
        <v>132</v>
      </c>
      <c r="H32" s="30">
        <f>SUMIF(Est_PL!$B$5:$B$35,B32,Est_PL!$H$5:$H$35)</f>
        <v>900</v>
      </c>
      <c r="I32" s="30">
        <f>SUMIF(Est_PL!$B$5:$B$35,B32,Est_PL!$I$5:$I$35)</f>
        <v>900</v>
      </c>
      <c r="J32" s="30">
        <f>SUMIF(Est_PL!$B$5:$B$35,B32,Est_PL!$J$5:$J$35)</f>
        <v>1837.3500000000001</v>
      </c>
      <c r="K32" s="30">
        <f>SUMIF(Est_PL!$B$5:$B$35,B32,Est_PL!$K$5:$K$35)</f>
        <v>1874.0051324999999</v>
      </c>
      <c r="L32" s="30">
        <f>SUMIF(Est_PL!$B$5:$B$35,B32,Est_PL!$L$5:$L$35)</f>
        <v>1911.2603545340999</v>
      </c>
      <c r="M32" s="30">
        <f>SUMIF(Est_PL!$B$5:$B$35,B32,Est_PL!$M$5:$M$35)</f>
        <v>1949.3326607964191</v>
      </c>
      <c r="N32" s="31" t="s">
        <v>6</v>
      </c>
      <c r="O32" s="31" t="s">
        <v>39</v>
      </c>
      <c r="P32" s="32"/>
    </row>
    <row r="33" spans="1:16" ht="14.25" customHeight="1" x14ac:dyDescent="0.3">
      <c r="A33" s="51"/>
      <c r="B33" s="51" t="s">
        <v>63</v>
      </c>
      <c r="C33" s="51"/>
      <c r="D33" s="51"/>
      <c r="E33" s="51"/>
      <c r="F33" s="30">
        <f>SUMIF(Est_PL!$B$5:$B$35,B33,Est_PL!$F$5:$F$35)</f>
        <v>7540</v>
      </c>
      <c r="G33" s="30">
        <f>SUMIF(Est_PL!$B$5:$B$35,B33,Est_PL!$G$5:$G$35)</f>
        <v>16740</v>
      </c>
      <c r="H33" s="30">
        <f>SUMIF(Est_PL!$B$5:$B$35,B33,Est_PL!$H$5:$H$35)</f>
        <v>16510</v>
      </c>
      <c r="I33" s="30">
        <f>SUMIF(Est_PL!$B$5:$B$35,B33,Est_PL!$I$5:$I$35)</f>
        <v>16510</v>
      </c>
      <c r="J33" s="30">
        <f>SUMIF(Est_PL!$B$5:$B$35,B33,Est_PL!$J$5:$J$35)</f>
        <v>33705.165000000001</v>
      </c>
      <c r="K33" s="30">
        <f>SUMIF(Est_PL!$B$5:$B$35,B33,Est_PL!$K$5:$K$35)</f>
        <v>34377.583041749996</v>
      </c>
      <c r="L33" s="30">
        <f>SUMIF(Est_PL!$B$5:$B$35,B33,Est_PL!$L$5:$L$35)</f>
        <v>35061.009392619984</v>
      </c>
      <c r="M33" s="30">
        <f>SUMIF(Est_PL!$B$5:$B$35,B33,Est_PL!$M$5:$M$35)</f>
        <v>35759.42469972097</v>
      </c>
      <c r="N33" s="31" t="s">
        <v>6</v>
      </c>
      <c r="O33" s="31" t="s">
        <v>39</v>
      </c>
      <c r="P33" s="32"/>
    </row>
    <row r="34" spans="1:16" ht="14.25" customHeight="1" x14ac:dyDescent="0.3">
      <c r="A34" s="51"/>
      <c r="B34" s="51" t="s">
        <v>64</v>
      </c>
      <c r="C34" s="51"/>
      <c r="D34" s="51"/>
      <c r="E34" s="51"/>
      <c r="F34" s="30">
        <f>SUMIF(Est_PL!$B$5:$B$35,B34,Est_PL!$F$5:$F$35)</f>
        <v>439</v>
      </c>
      <c r="G34" s="30">
        <f>SUMIF(Est_PL!$B$5:$B$35,B34,Est_PL!$G$5:$G$35)</f>
        <v>2700</v>
      </c>
      <c r="H34" s="30">
        <f>SUMIF(Est_PL!$B$5:$B$35,B34,Est_PL!$H$5:$H$35)</f>
        <v>0</v>
      </c>
      <c r="I34" s="30">
        <f>SUMIF(Est_PL!$B$5:$B$35,B34,Est_PL!$I$5:$I$35)</f>
        <v>0</v>
      </c>
      <c r="J34" s="30">
        <f>SUMIF(Est_PL!$B$5:$B$35,B34,Est_PL!$J$5:$J$35)</f>
        <v>0</v>
      </c>
      <c r="K34" s="30">
        <f>SUMIF(Est_PL!$B$5:$B$35,B34,Est_PL!$K$5:$K$35)</f>
        <v>0</v>
      </c>
      <c r="L34" s="30">
        <f>SUMIF(Est_PL!$B$5:$B$35,B34,Est_PL!$L$5:$L$35)</f>
        <v>0</v>
      </c>
      <c r="M34" s="30">
        <f>SUMIF(Est_PL!$B$5:$B$35,B34,Est_PL!$M$5:$M$35)</f>
        <v>0</v>
      </c>
      <c r="N34" s="31" t="s">
        <v>6</v>
      </c>
      <c r="O34" s="31" t="s">
        <v>39</v>
      </c>
      <c r="P34" s="32"/>
    </row>
    <row r="35" spans="1:16" ht="14.25" customHeight="1" x14ac:dyDescent="0.3">
      <c r="A35" s="51"/>
      <c r="B35" s="51" t="s">
        <v>65</v>
      </c>
      <c r="C35" s="51"/>
      <c r="D35" s="51"/>
      <c r="E35" s="51"/>
      <c r="F35" s="30">
        <f>SUMIF(Est_PL!$B$5:$B$35,B35,Est_PL!$F$5:$F$35)</f>
        <v>156622</v>
      </c>
      <c r="G35" s="30">
        <f>SUMIF(Est_PL!$B$5:$B$35,B35,Est_PL!$G$5:$G$35)</f>
        <v>150596</v>
      </c>
      <c r="H35" s="30">
        <f>SUMIF(Est_PL!$B$5:$B$35,B35,Est_PL!$H$5:$H$35)</f>
        <v>241225</v>
      </c>
      <c r="I35" s="30">
        <f>SUMIF(Est_PL!$B$5:$B$35,B35,Est_PL!$I$5:$I$35)</f>
        <v>241225</v>
      </c>
      <c r="J35" s="30">
        <f>SUMIF(Est_PL!$B$5:$B$35,B35,Est_PL!$J$5:$J$35)</f>
        <v>492460.83750000002</v>
      </c>
      <c r="K35" s="30">
        <f>SUMIF(Est_PL!$B$5:$B$35,B35,Est_PL!$K$5:$K$35)</f>
        <v>502285.43120812497</v>
      </c>
      <c r="L35" s="30">
        <f>SUMIF(Est_PL!$B$5:$B$35,B35,Est_PL!$L$5:$L$35)</f>
        <v>512270.86558054242</v>
      </c>
      <c r="M35" s="30">
        <f>SUMIF(Est_PL!$B$5:$B$35,B35,Est_PL!$M$5:$M$35)</f>
        <v>522475.3012229068</v>
      </c>
      <c r="N35" s="31" t="s">
        <v>6</v>
      </c>
      <c r="O35" s="31" t="s">
        <v>39</v>
      </c>
      <c r="P35" s="32"/>
    </row>
    <row r="36" spans="1:16" ht="14.25" customHeight="1" x14ac:dyDescent="0.3">
      <c r="A36" s="51"/>
      <c r="B36" s="51" t="s">
        <v>66</v>
      </c>
      <c r="C36" s="51"/>
      <c r="D36" s="51"/>
      <c r="E36" s="51"/>
      <c r="F36" s="30">
        <f>SUMIF(Est_PL!$B$5:$B$35,B36,Est_PL!$F$5:$F$35)</f>
        <v>3699844</v>
      </c>
      <c r="G36" s="30">
        <f>SUMIF(Est_PL!$B$5:$B$35,B36,Est_PL!$G$5:$G$35)</f>
        <v>4060563</v>
      </c>
      <c r="H36" s="30">
        <f>SUMIF(Est_PL!$B$5:$B$35,B36,Est_PL!$H$5:$H$35)</f>
        <v>1832194</v>
      </c>
      <c r="I36" s="30">
        <f>SUMIF(Est_PL!$B$5:$B$35,B36,Est_PL!$I$5:$I$35)</f>
        <v>1832194</v>
      </c>
      <c r="J36" s="30">
        <f>SUMIF(Est_PL!$B$5:$B$35,B36,Est_PL!$J$5:$J$35)</f>
        <v>3740424.051</v>
      </c>
      <c r="K36" s="30">
        <f>SUMIF(Est_PL!$B$5:$B$35,B36,Est_PL!$K$5:$K$35)</f>
        <v>3815045.5108174495</v>
      </c>
      <c r="L36" s="30">
        <f>SUMIF(Est_PL!$B$5:$B$35,B36,Est_PL!$L$5:$L$35)</f>
        <v>3890888.6155725</v>
      </c>
      <c r="M36" s="30">
        <f>SUMIF(Est_PL!$B$5:$B$35,B36,Est_PL!$M$5:$M$35)</f>
        <v>3968395.116794704</v>
      </c>
      <c r="N36" s="31" t="s">
        <v>6</v>
      </c>
      <c r="O36" s="31" t="s">
        <v>39</v>
      </c>
      <c r="P36" s="32"/>
    </row>
    <row r="37" spans="1:16" ht="14.25" customHeight="1" x14ac:dyDescent="0.3">
      <c r="A37" s="51"/>
      <c r="B37" s="51" t="s">
        <v>67</v>
      </c>
      <c r="C37" s="51"/>
      <c r="D37" s="51"/>
      <c r="E37" s="51"/>
      <c r="F37" s="30">
        <f>SUMIF(Est_PL!$B$5:$B$35,B37,Est_PL!$F$5:$F$35)</f>
        <v>107213</v>
      </c>
      <c r="G37" s="30">
        <f>SUMIF(Est_PL!$B$5:$B$35,B37,Est_PL!$G$5:$G$35)</f>
        <v>112837</v>
      </c>
      <c r="H37" s="30">
        <f>SUMIF(Est_PL!$B$5:$B$35,B37,Est_PL!$H$5:$H$35)</f>
        <v>28950</v>
      </c>
      <c r="I37" s="30">
        <f>SUMIF(Est_PL!$B$5:$B$35,B37,Est_PL!$I$5:$I$35)</f>
        <v>28950</v>
      </c>
      <c r="J37" s="30">
        <f>SUMIF(Est_PL!$B$5:$B$35,B37,Est_PL!$J$5:$J$35)</f>
        <v>59101.425000000003</v>
      </c>
      <c r="K37" s="30">
        <f>SUMIF(Est_PL!$B$5:$B$35,B37,Est_PL!$K$5:$K$35)</f>
        <v>60280.498428749997</v>
      </c>
      <c r="L37" s="30">
        <f>SUMIF(Est_PL!$B$5:$B$35,B37,Est_PL!$L$5:$L$35)</f>
        <v>61478.874737513543</v>
      </c>
      <c r="M37" s="30">
        <f>SUMIF(Est_PL!$B$5:$B$35,B37,Est_PL!$M$5:$M$35)</f>
        <v>62703.533922284805</v>
      </c>
      <c r="N37" s="31" t="s">
        <v>6</v>
      </c>
      <c r="O37" s="31" t="s">
        <v>39</v>
      </c>
      <c r="P37" s="32"/>
    </row>
    <row r="38" spans="1:16" ht="14.25" customHeight="1" x14ac:dyDescent="0.3">
      <c r="A38" s="51" t="s">
        <v>68</v>
      </c>
      <c r="B38" s="51"/>
      <c r="C38" s="51"/>
      <c r="D38" s="51"/>
      <c r="E38" s="51"/>
      <c r="F38" s="30">
        <f>SUMIF(Est_PL!$A$5:$A$35,A38,Est_PL!$F$5:$F$35)</f>
        <v>834356</v>
      </c>
      <c r="G38" s="30">
        <f>SUMIF(Est_PL!$A$5:$A$35,A38,Est_PL!$G$5:$G$35)</f>
        <v>804784</v>
      </c>
      <c r="H38" s="30">
        <f>SUMIF(Est_PL!$A$5:$A$35,A38,Est_PL!$H$5:$H$35)</f>
        <v>396278</v>
      </c>
      <c r="I38" s="30">
        <f>SUMIF(Est_PL!$A$5:$A$35,A38,Est_PL!$I$5:$I$35)</f>
        <v>0</v>
      </c>
      <c r="J38" s="30">
        <f>SUMIF(Est_PL!$A$5:$A$35,A38,Est_PL!$J$5:$J$35)</f>
        <v>0</v>
      </c>
      <c r="K38" s="30">
        <f>SUMIF(Est_PL!$A$5:$A$35,A38,Est_PL!$K$5:$K$35)</f>
        <v>0</v>
      </c>
      <c r="L38" s="30">
        <f>SUMIF(Est_PL!$A$5:$A$35,A38,Est_PL!$L$5:$L$35)</f>
        <v>0</v>
      </c>
      <c r="M38" s="30">
        <f>SUMIF(Est_PL!$A$5:$A$35,A38,Est_PL!$M$5:$M$35)</f>
        <v>0</v>
      </c>
      <c r="N38" s="31"/>
      <c r="O38" s="31"/>
      <c r="P38" s="32"/>
    </row>
    <row r="39" spans="1:16" ht="14.25" customHeight="1" x14ac:dyDescent="0.3">
      <c r="A39" s="51"/>
      <c r="B39" s="51" t="s">
        <v>69</v>
      </c>
      <c r="C39" s="51"/>
      <c r="D39" s="51"/>
      <c r="E39" s="51"/>
      <c r="F39" s="30">
        <f>SUMIF(Est_PL!$B$5:$B$35,B39,Est_PL!$F$5:$F$35)</f>
        <v>834356</v>
      </c>
      <c r="G39" s="30">
        <f>SUMIF(Est_PL!$B$5:$B$35,B39,Est_PL!$G$5:$G$35)</f>
        <v>804784</v>
      </c>
      <c r="H39" s="30">
        <f>SUMIF(Est_PL!$B$5:$B$35,B39,Est_PL!$H$5:$H$35)</f>
        <v>396278</v>
      </c>
      <c r="I39" s="30">
        <f>SUMIF(Est_PL!$B$5:$B$35,B39,Est_PL!$I$5:$I$35)</f>
        <v>0</v>
      </c>
      <c r="J39" s="30">
        <f>SUMIF(Est_PL!$B$5:$B$35,B39,Est_PL!$J$5:$J$35)</f>
        <v>0</v>
      </c>
      <c r="K39" s="30">
        <f>SUMIF(Est_PL!$B$5:$B$35,B39,Est_PL!$K$5:$K$35)</f>
        <v>0</v>
      </c>
      <c r="L39" s="30">
        <f>SUMIF(Est_PL!$B$5:$B$35,B39,Est_PL!$L$5:$L$35)</f>
        <v>0</v>
      </c>
      <c r="M39" s="30">
        <f>SUMIF(Est_PL!$B$5:$B$35,B39,Est_PL!$M$5:$M$35)</f>
        <v>0</v>
      </c>
      <c r="N39" s="31" t="s">
        <v>7</v>
      </c>
      <c r="O39" s="31" t="s">
        <v>41</v>
      </c>
      <c r="P39" s="32"/>
    </row>
  </sheetData>
  <sheetProtection formatCells="0" formatColumns="0" formatRows="0" insertRows="0" deleteRows="0"/>
  <phoneticPr fontId="1" type="noConversion"/>
  <pageMargins left="0.25" right="0.25" top="0.75" bottom="0.75" header="0.3" footer="0.3"/>
  <pageSetup paperSize="9" scale="38"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390" stopIfTrue="1" id="{40A2915C-A854-4176-9FB3-CD42B0D63F22}">
            <xm:f>Report_DCF!$B$4="M USD"</xm:f>
            <x14:dxf>
              <numFmt numFmtId="189" formatCode="#,##0,,_);\(#,##0,,\);&quot; - &quot;;@_)"/>
            </x14:dxf>
          </x14:cfRule>
          <xm:sqref>I1</xm:sqref>
        </x14:conditionalFormatting>
        <x14:conditionalFormatting xmlns:xm="http://schemas.microsoft.com/office/excel/2006/main">
          <x14:cfRule type="expression" priority="389" stopIfTrue="1" id="{024CF138-6558-4BF7-A652-BB41938736F9}">
            <xm:f>Report_DCF!$B$4="M USD"</xm:f>
            <x14:dxf>
              <numFmt numFmtId="189" formatCode="#,##0,,_);\(#,##0,,\);&quot; - &quot;;@_)"/>
            </x14:dxf>
          </x14:cfRule>
          <xm:sqref>J1</xm:sqref>
        </x14:conditionalFormatting>
        <x14:conditionalFormatting xmlns:xm="http://schemas.microsoft.com/office/excel/2006/main">
          <x14:cfRule type="expression" priority="388" stopIfTrue="1" id="{87047A90-A107-4AF9-8B20-1BBFED2EDA77}">
            <xm:f>Report_DCF!$B$4="M USD"</xm:f>
            <x14:dxf>
              <numFmt numFmtId="189" formatCode="#,##0,,_);\(#,##0,,\);&quot; - &quot;;@_)"/>
            </x14:dxf>
          </x14:cfRule>
          <xm:sqref>K1</xm:sqref>
        </x14:conditionalFormatting>
        <x14:conditionalFormatting xmlns:xm="http://schemas.microsoft.com/office/excel/2006/main">
          <x14:cfRule type="expression" priority="387" stopIfTrue="1" id="{370B1097-60D2-44C6-98E5-7379C819F002}">
            <xm:f>Report_DCF!$B$4="M USD"</xm:f>
            <x14:dxf>
              <numFmt numFmtId="189" formatCode="#,##0,,_);\(#,##0,,\);&quot; - &quot;;@_)"/>
            </x14:dxf>
          </x14:cfRule>
          <xm:sqref>L1</xm:sqref>
        </x14:conditionalFormatting>
        <x14:conditionalFormatting xmlns:xm="http://schemas.microsoft.com/office/excel/2006/main">
          <x14:cfRule type="expression" priority="386" stopIfTrue="1" id="{93741586-EECE-4DD3-80E7-F5D124C9C6F5}">
            <xm:f>Report_DCF!$B$4="M USD"</xm:f>
            <x14:dxf>
              <numFmt numFmtId="189" formatCode="#,##0,,_);\(#,##0,,\);&quot; - &quot;;@_)"/>
            </x14:dxf>
          </x14:cfRule>
          <xm:sqref>M1</xm:sqref>
        </x14:conditionalFormatting>
        <x14:conditionalFormatting xmlns:xm="http://schemas.microsoft.com/office/excel/2006/main">
          <x14:cfRule type="expression" priority="385" stopIfTrue="1" id="{1D9797B4-D268-4439-AC80-188760A82661}">
            <xm:f>Report_DCF!$B$4="M USD"</xm:f>
            <x14:dxf>
              <numFmt numFmtId="189" formatCode="#,##0,,_);\(#,##0,,\);&quot; - &quot;;@_)"/>
            </x14:dxf>
          </x14:cfRule>
          <xm:sqref>F5</xm:sqref>
        </x14:conditionalFormatting>
        <x14:conditionalFormatting xmlns:xm="http://schemas.microsoft.com/office/excel/2006/main">
          <x14:cfRule type="expression" priority="384" stopIfTrue="1" id="{8BF5B386-9BD9-474F-9127-EB3380CB9CA5}">
            <xm:f>Report_DCF!$B$4="M USD"</xm:f>
            <x14:dxf>
              <numFmt numFmtId="189" formatCode="#,##0,,_);\(#,##0,,\);&quot; - &quot;;@_)"/>
            </x14:dxf>
          </x14:cfRule>
          <xm:sqref>G5</xm:sqref>
        </x14:conditionalFormatting>
        <x14:conditionalFormatting xmlns:xm="http://schemas.microsoft.com/office/excel/2006/main">
          <x14:cfRule type="expression" priority="383" stopIfTrue="1" id="{8AED49F4-BEC3-440C-99A1-54F0E000405C}">
            <xm:f>Report_DCF!$B$4="M USD"</xm:f>
            <x14:dxf>
              <numFmt numFmtId="189" formatCode="#,##0,,_);\(#,##0,,\);&quot; - &quot;;@_)"/>
            </x14:dxf>
          </x14:cfRule>
          <xm:sqref>H5</xm:sqref>
        </x14:conditionalFormatting>
        <x14:conditionalFormatting xmlns:xm="http://schemas.microsoft.com/office/excel/2006/main">
          <x14:cfRule type="expression" priority="382" stopIfTrue="1" id="{57DB94A8-73D3-4981-AE3D-207A9B12A691}">
            <xm:f>Report_DCF!$B$4="M USD"</xm:f>
            <x14:dxf>
              <numFmt numFmtId="189" formatCode="#,##0,,_);\(#,##0,,\);&quot; - &quot;;@_)"/>
            </x14:dxf>
          </x14:cfRule>
          <xm:sqref>I5</xm:sqref>
        </x14:conditionalFormatting>
        <x14:conditionalFormatting xmlns:xm="http://schemas.microsoft.com/office/excel/2006/main">
          <x14:cfRule type="expression" priority="381" stopIfTrue="1" id="{237B802D-FEBB-4E44-92B8-0A9C1D98F7DE}">
            <xm:f>Report_DCF!$B$4="M USD"</xm:f>
            <x14:dxf>
              <numFmt numFmtId="189" formatCode="#,##0,,_);\(#,##0,,\);&quot; - &quot;;@_)"/>
            </x14:dxf>
          </x14:cfRule>
          <xm:sqref>J5</xm:sqref>
        </x14:conditionalFormatting>
        <x14:conditionalFormatting xmlns:xm="http://schemas.microsoft.com/office/excel/2006/main">
          <x14:cfRule type="expression" priority="380" stopIfTrue="1" id="{2C283CF6-A258-4E17-84DF-743AAC5DC7EE}">
            <xm:f>Report_DCF!$B$4="M USD"</xm:f>
            <x14:dxf>
              <numFmt numFmtId="189" formatCode="#,##0,,_);\(#,##0,,\);&quot; - &quot;;@_)"/>
            </x14:dxf>
          </x14:cfRule>
          <xm:sqref>K5</xm:sqref>
        </x14:conditionalFormatting>
        <x14:conditionalFormatting xmlns:xm="http://schemas.microsoft.com/office/excel/2006/main">
          <x14:cfRule type="expression" priority="379" stopIfTrue="1" id="{40F2A394-7310-4C79-9E67-275012EB955D}">
            <xm:f>Report_DCF!$B$4="M USD"</xm:f>
            <x14:dxf>
              <numFmt numFmtId="189" formatCode="#,##0,,_);\(#,##0,,\);&quot; - &quot;;@_)"/>
            </x14:dxf>
          </x14:cfRule>
          <xm:sqref>L5</xm:sqref>
        </x14:conditionalFormatting>
        <x14:conditionalFormatting xmlns:xm="http://schemas.microsoft.com/office/excel/2006/main">
          <x14:cfRule type="expression" priority="378" stopIfTrue="1" id="{FA019E9A-89AC-424C-9894-F123B3DC1C43}">
            <xm:f>Report_DCF!$B$4="M USD"</xm:f>
            <x14:dxf>
              <numFmt numFmtId="189" formatCode="#,##0,,_);\(#,##0,,\);&quot; - &quot;;@_)"/>
            </x14:dxf>
          </x14:cfRule>
          <xm:sqref>M5</xm:sqref>
        </x14:conditionalFormatting>
        <x14:conditionalFormatting xmlns:xm="http://schemas.microsoft.com/office/excel/2006/main">
          <x14:cfRule type="expression" priority="377" stopIfTrue="1" id="{D89695F4-5113-4257-A746-87F46986E6DD}">
            <xm:f>Report_DCF!$B$4="M USD"</xm:f>
            <x14:dxf>
              <numFmt numFmtId="189" formatCode="#,##0,,_);\(#,##0,,\);&quot; - &quot;;@_)"/>
            </x14:dxf>
          </x14:cfRule>
          <xm:sqref>N5</xm:sqref>
        </x14:conditionalFormatting>
        <x14:conditionalFormatting xmlns:xm="http://schemas.microsoft.com/office/excel/2006/main">
          <x14:cfRule type="expression" priority="376" stopIfTrue="1" id="{418931A2-485D-4B9C-B925-1E23A2B88D18}">
            <xm:f>Report_DCF!$B$4="M USD"</xm:f>
            <x14:dxf>
              <numFmt numFmtId="189" formatCode="#,##0,,_);\(#,##0,,\);&quot; - &quot;;@_)"/>
            </x14:dxf>
          </x14:cfRule>
          <xm:sqref>O5</xm:sqref>
        </x14:conditionalFormatting>
        <x14:conditionalFormatting xmlns:xm="http://schemas.microsoft.com/office/excel/2006/main">
          <x14:cfRule type="expression" priority="375" stopIfTrue="1" id="{CC3D03FA-8C7E-4599-A1E0-5E72DE4CDDE9}">
            <xm:f>Report_DCF!$B$4="M USD"</xm:f>
            <x14:dxf>
              <numFmt numFmtId="189" formatCode="#,##0,,_);\(#,##0,,\);&quot; - &quot;;@_)"/>
            </x14:dxf>
          </x14:cfRule>
          <xm:sqref>P5</xm:sqref>
        </x14:conditionalFormatting>
        <x14:conditionalFormatting xmlns:xm="http://schemas.microsoft.com/office/excel/2006/main">
          <x14:cfRule type="expression" priority="374" stopIfTrue="1" id="{0C8E2EEA-8949-4EF9-B1B3-E41AC2CE53FD}">
            <xm:f>Report_DCF!$B$4="M USD"</xm:f>
            <x14:dxf>
              <numFmt numFmtId="189" formatCode="#,##0,,_);\(#,##0,,\);&quot; - &quot;;@_)"/>
            </x14:dxf>
          </x14:cfRule>
          <xm:sqref>F6</xm:sqref>
        </x14:conditionalFormatting>
        <x14:conditionalFormatting xmlns:xm="http://schemas.microsoft.com/office/excel/2006/main">
          <x14:cfRule type="expression" priority="373" stopIfTrue="1" id="{E232E371-E33F-41FF-8EA4-2195C9C8CEF8}">
            <xm:f>Report_DCF!$B$4="M USD"</xm:f>
            <x14:dxf>
              <numFmt numFmtId="189" formatCode="#,##0,,_);\(#,##0,,\);&quot; - &quot;;@_)"/>
            </x14:dxf>
          </x14:cfRule>
          <xm:sqref>G6</xm:sqref>
        </x14:conditionalFormatting>
        <x14:conditionalFormatting xmlns:xm="http://schemas.microsoft.com/office/excel/2006/main">
          <x14:cfRule type="expression" priority="372" stopIfTrue="1" id="{9FBA2123-900A-4C1F-9547-44154D193C89}">
            <xm:f>Report_DCF!$B$4="M USD"</xm:f>
            <x14:dxf>
              <numFmt numFmtId="189" formatCode="#,##0,,_);\(#,##0,,\);&quot; - &quot;;@_)"/>
            </x14:dxf>
          </x14:cfRule>
          <xm:sqref>H6</xm:sqref>
        </x14:conditionalFormatting>
        <x14:conditionalFormatting xmlns:xm="http://schemas.microsoft.com/office/excel/2006/main">
          <x14:cfRule type="expression" priority="371" stopIfTrue="1" id="{55EBE07F-F03A-47D5-B887-28CA078366C9}">
            <xm:f>Report_DCF!$B$4="M USD"</xm:f>
            <x14:dxf>
              <numFmt numFmtId="189" formatCode="#,##0,,_);\(#,##0,,\);&quot; - &quot;;@_)"/>
            </x14:dxf>
          </x14:cfRule>
          <xm:sqref>I6</xm:sqref>
        </x14:conditionalFormatting>
        <x14:conditionalFormatting xmlns:xm="http://schemas.microsoft.com/office/excel/2006/main">
          <x14:cfRule type="expression" priority="370" stopIfTrue="1" id="{3D0B7C80-2883-4B99-B3DB-E33A49DCF3E9}">
            <xm:f>Report_DCF!$B$4="M USD"</xm:f>
            <x14:dxf>
              <numFmt numFmtId="189" formatCode="#,##0,,_);\(#,##0,,\);&quot; - &quot;;@_)"/>
            </x14:dxf>
          </x14:cfRule>
          <xm:sqref>J6</xm:sqref>
        </x14:conditionalFormatting>
        <x14:conditionalFormatting xmlns:xm="http://schemas.microsoft.com/office/excel/2006/main">
          <x14:cfRule type="expression" priority="369" stopIfTrue="1" id="{52F46AF9-68E0-4A45-AAA4-21E757D3CD9E}">
            <xm:f>Report_DCF!$B$4="M USD"</xm:f>
            <x14:dxf>
              <numFmt numFmtId="189" formatCode="#,##0,,_);\(#,##0,,\);&quot; - &quot;;@_)"/>
            </x14:dxf>
          </x14:cfRule>
          <xm:sqref>K6</xm:sqref>
        </x14:conditionalFormatting>
        <x14:conditionalFormatting xmlns:xm="http://schemas.microsoft.com/office/excel/2006/main">
          <x14:cfRule type="expression" priority="368" stopIfTrue="1" id="{D96DE396-9F65-41FD-84F2-5FE343FDCEF6}">
            <xm:f>Report_DCF!$B$4="M USD"</xm:f>
            <x14:dxf>
              <numFmt numFmtId="189" formatCode="#,##0,,_);\(#,##0,,\);&quot; - &quot;;@_)"/>
            </x14:dxf>
          </x14:cfRule>
          <xm:sqref>L6</xm:sqref>
        </x14:conditionalFormatting>
        <x14:conditionalFormatting xmlns:xm="http://schemas.microsoft.com/office/excel/2006/main">
          <x14:cfRule type="expression" priority="367" stopIfTrue="1" id="{5411D7DE-D7ED-475B-8DE6-C7B1FEFF59FE}">
            <xm:f>Report_DCF!$B$4="M USD"</xm:f>
            <x14:dxf>
              <numFmt numFmtId="189" formatCode="#,##0,,_);\(#,##0,,\);&quot; - &quot;;@_)"/>
            </x14:dxf>
          </x14:cfRule>
          <xm:sqref>M6</xm:sqref>
        </x14:conditionalFormatting>
        <x14:conditionalFormatting xmlns:xm="http://schemas.microsoft.com/office/excel/2006/main">
          <x14:cfRule type="expression" priority="366" stopIfTrue="1" id="{22D3A596-5760-4216-B786-9268B44FAD0C}">
            <xm:f>Report_DCF!$B$4="M USD"</xm:f>
            <x14:dxf>
              <numFmt numFmtId="189" formatCode="#,##0,,_);\(#,##0,,\);&quot; - &quot;;@_)"/>
            </x14:dxf>
          </x14:cfRule>
          <xm:sqref>N6</xm:sqref>
        </x14:conditionalFormatting>
        <x14:conditionalFormatting xmlns:xm="http://schemas.microsoft.com/office/excel/2006/main">
          <x14:cfRule type="expression" priority="365" stopIfTrue="1" id="{36B2239E-0C15-4E32-8D60-0B7976BCADC7}">
            <xm:f>Report_DCF!$B$4="M USD"</xm:f>
            <x14:dxf>
              <numFmt numFmtId="189" formatCode="#,##0,,_);\(#,##0,,\);&quot; - &quot;;@_)"/>
            </x14:dxf>
          </x14:cfRule>
          <xm:sqref>O6</xm:sqref>
        </x14:conditionalFormatting>
        <x14:conditionalFormatting xmlns:xm="http://schemas.microsoft.com/office/excel/2006/main">
          <x14:cfRule type="expression" priority="364" stopIfTrue="1" id="{C1640606-5295-4454-8420-D8168355DF1C}">
            <xm:f>Report_DCF!$B$4="M USD"</xm:f>
            <x14:dxf>
              <numFmt numFmtId="189" formatCode="#,##0,,_);\(#,##0,,\);&quot; - &quot;;@_)"/>
            </x14:dxf>
          </x14:cfRule>
          <xm:sqref>P6</xm:sqref>
        </x14:conditionalFormatting>
        <x14:conditionalFormatting xmlns:xm="http://schemas.microsoft.com/office/excel/2006/main">
          <x14:cfRule type="expression" priority="363" stopIfTrue="1" id="{7617A68E-A2CA-4BDC-BDDF-22A1232D7558}">
            <xm:f>Report_DCF!$B$4="M USD"</xm:f>
            <x14:dxf>
              <numFmt numFmtId="189" formatCode="#,##0,,_);\(#,##0,,\);&quot; - &quot;;@_)"/>
            </x14:dxf>
          </x14:cfRule>
          <xm:sqref>F7</xm:sqref>
        </x14:conditionalFormatting>
        <x14:conditionalFormatting xmlns:xm="http://schemas.microsoft.com/office/excel/2006/main">
          <x14:cfRule type="expression" priority="362" stopIfTrue="1" id="{F3D34FF8-63DF-4E89-A7C0-6EE73FC3B2F3}">
            <xm:f>Report_DCF!$B$4="M USD"</xm:f>
            <x14:dxf>
              <numFmt numFmtId="189" formatCode="#,##0,,_);\(#,##0,,\);&quot; - &quot;;@_)"/>
            </x14:dxf>
          </x14:cfRule>
          <xm:sqref>G7</xm:sqref>
        </x14:conditionalFormatting>
        <x14:conditionalFormatting xmlns:xm="http://schemas.microsoft.com/office/excel/2006/main">
          <x14:cfRule type="expression" priority="361" stopIfTrue="1" id="{C1809238-87A5-4578-9A6E-BB7C02E4AD86}">
            <xm:f>Report_DCF!$B$4="M USD"</xm:f>
            <x14:dxf>
              <numFmt numFmtId="189" formatCode="#,##0,,_);\(#,##0,,\);&quot; - &quot;;@_)"/>
            </x14:dxf>
          </x14:cfRule>
          <xm:sqref>H7</xm:sqref>
        </x14:conditionalFormatting>
        <x14:conditionalFormatting xmlns:xm="http://schemas.microsoft.com/office/excel/2006/main">
          <x14:cfRule type="expression" priority="360" stopIfTrue="1" id="{C764FFDE-C589-4DAB-A2AE-2F03D51033DC}">
            <xm:f>Report_DCF!$B$4="M USD"</xm:f>
            <x14:dxf>
              <numFmt numFmtId="189" formatCode="#,##0,,_);\(#,##0,,\);&quot; - &quot;;@_)"/>
            </x14:dxf>
          </x14:cfRule>
          <xm:sqref>I7</xm:sqref>
        </x14:conditionalFormatting>
        <x14:conditionalFormatting xmlns:xm="http://schemas.microsoft.com/office/excel/2006/main">
          <x14:cfRule type="expression" priority="359" stopIfTrue="1" id="{83D284A1-03EC-480E-837C-1D1F42E4A168}">
            <xm:f>Report_DCF!$B$4="M USD"</xm:f>
            <x14:dxf>
              <numFmt numFmtId="189" formatCode="#,##0,,_);\(#,##0,,\);&quot; - &quot;;@_)"/>
            </x14:dxf>
          </x14:cfRule>
          <xm:sqref>J7</xm:sqref>
        </x14:conditionalFormatting>
        <x14:conditionalFormatting xmlns:xm="http://schemas.microsoft.com/office/excel/2006/main">
          <x14:cfRule type="expression" priority="358" stopIfTrue="1" id="{62D1CFA0-2C19-4A76-BD46-F738E71D98D9}">
            <xm:f>Report_DCF!$B$4="M USD"</xm:f>
            <x14:dxf>
              <numFmt numFmtId="189" formatCode="#,##0,,_);\(#,##0,,\);&quot; - &quot;;@_)"/>
            </x14:dxf>
          </x14:cfRule>
          <xm:sqref>K7</xm:sqref>
        </x14:conditionalFormatting>
        <x14:conditionalFormatting xmlns:xm="http://schemas.microsoft.com/office/excel/2006/main">
          <x14:cfRule type="expression" priority="357" stopIfTrue="1" id="{9648F6F4-519C-49FA-8823-F318F241C1D2}">
            <xm:f>Report_DCF!$B$4="M USD"</xm:f>
            <x14:dxf>
              <numFmt numFmtId="189" formatCode="#,##0,,_);\(#,##0,,\);&quot; - &quot;;@_)"/>
            </x14:dxf>
          </x14:cfRule>
          <xm:sqref>L7</xm:sqref>
        </x14:conditionalFormatting>
        <x14:conditionalFormatting xmlns:xm="http://schemas.microsoft.com/office/excel/2006/main">
          <x14:cfRule type="expression" priority="356" stopIfTrue="1" id="{8ECAD701-C14C-47A0-A59E-C34913CE00E7}">
            <xm:f>Report_DCF!$B$4="M USD"</xm:f>
            <x14:dxf>
              <numFmt numFmtId="189" formatCode="#,##0,,_);\(#,##0,,\);&quot; - &quot;;@_)"/>
            </x14:dxf>
          </x14:cfRule>
          <xm:sqref>M7</xm:sqref>
        </x14:conditionalFormatting>
        <x14:conditionalFormatting xmlns:xm="http://schemas.microsoft.com/office/excel/2006/main">
          <x14:cfRule type="expression" priority="355" stopIfTrue="1" id="{14E38333-1177-4929-93CB-1F191A2BD838}">
            <xm:f>Report_DCF!$B$4="M USD"</xm:f>
            <x14:dxf>
              <numFmt numFmtId="189" formatCode="#,##0,,_);\(#,##0,,\);&quot; - &quot;;@_)"/>
            </x14:dxf>
          </x14:cfRule>
          <xm:sqref>N7</xm:sqref>
        </x14:conditionalFormatting>
        <x14:conditionalFormatting xmlns:xm="http://schemas.microsoft.com/office/excel/2006/main">
          <x14:cfRule type="expression" priority="354" stopIfTrue="1" id="{406CC40B-1F8E-4A45-B547-9C04FA2B1599}">
            <xm:f>Report_DCF!$B$4="M USD"</xm:f>
            <x14:dxf>
              <numFmt numFmtId="189" formatCode="#,##0,,_);\(#,##0,,\);&quot; - &quot;;@_)"/>
            </x14:dxf>
          </x14:cfRule>
          <xm:sqref>O7</xm:sqref>
        </x14:conditionalFormatting>
        <x14:conditionalFormatting xmlns:xm="http://schemas.microsoft.com/office/excel/2006/main">
          <x14:cfRule type="expression" priority="353" stopIfTrue="1" id="{3D9DBB09-E997-4FE7-AD85-C648768996F1}">
            <xm:f>Report_DCF!$B$4="M USD"</xm:f>
            <x14:dxf>
              <numFmt numFmtId="189" formatCode="#,##0,,_);\(#,##0,,\);&quot; - &quot;;@_)"/>
            </x14:dxf>
          </x14:cfRule>
          <xm:sqref>P7</xm:sqref>
        </x14:conditionalFormatting>
        <x14:conditionalFormatting xmlns:xm="http://schemas.microsoft.com/office/excel/2006/main">
          <x14:cfRule type="expression" priority="352" stopIfTrue="1" id="{0818B1AC-E6CF-4F31-8E2F-B2BF28726231}">
            <xm:f>Report_DCF!$B$4="M USD"</xm:f>
            <x14:dxf>
              <numFmt numFmtId="189" formatCode="#,##0,,_);\(#,##0,,\);&quot; - &quot;;@_)"/>
            </x14:dxf>
          </x14:cfRule>
          <xm:sqref>F8</xm:sqref>
        </x14:conditionalFormatting>
        <x14:conditionalFormatting xmlns:xm="http://schemas.microsoft.com/office/excel/2006/main">
          <x14:cfRule type="expression" priority="351" stopIfTrue="1" id="{9A3957CC-6FAA-44AC-A6EA-5E476F0EB8A0}">
            <xm:f>Report_DCF!$B$4="M USD"</xm:f>
            <x14:dxf>
              <numFmt numFmtId="189" formatCode="#,##0,,_);\(#,##0,,\);&quot; - &quot;;@_)"/>
            </x14:dxf>
          </x14:cfRule>
          <xm:sqref>G8</xm:sqref>
        </x14:conditionalFormatting>
        <x14:conditionalFormatting xmlns:xm="http://schemas.microsoft.com/office/excel/2006/main">
          <x14:cfRule type="expression" priority="350" stopIfTrue="1" id="{2718A5B2-D1CE-477E-9DB2-EF467A49B24D}">
            <xm:f>Report_DCF!$B$4="M USD"</xm:f>
            <x14:dxf>
              <numFmt numFmtId="189" formatCode="#,##0,,_);\(#,##0,,\);&quot; - &quot;;@_)"/>
            </x14:dxf>
          </x14:cfRule>
          <xm:sqref>H8</xm:sqref>
        </x14:conditionalFormatting>
        <x14:conditionalFormatting xmlns:xm="http://schemas.microsoft.com/office/excel/2006/main">
          <x14:cfRule type="expression" priority="349" stopIfTrue="1" id="{E1C1C4B8-DF9C-47CF-8BBA-67D7F866CE53}">
            <xm:f>Report_DCF!$B$4="M USD"</xm:f>
            <x14:dxf>
              <numFmt numFmtId="189" formatCode="#,##0,,_);\(#,##0,,\);&quot; - &quot;;@_)"/>
            </x14:dxf>
          </x14:cfRule>
          <xm:sqref>I8</xm:sqref>
        </x14:conditionalFormatting>
        <x14:conditionalFormatting xmlns:xm="http://schemas.microsoft.com/office/excel/2006/main">
          <x14:cfRule type="expression" priority="348" stopIfTrue="1" id="{9B16EF9C-1345-44F1-BDDF-B12743F9BE66}">
            <xm:f>Report_DCF!$B$4="M USD"</xm:f>
            <x14:dxf>
              <numFmt numFmtId="189" formatCode="#,##0,,_);\(#,##0,,\);&quot; - &quot;;@_)"/>
            </x14:dxf>
          </x14:cfRule>
          <xm:sqref>J8</xm:sqref>
        </x14:conditionalFormatting>
        <x14:conditionalFormatting xmlns:xm="http://schemas.microsoft.com/office/excel/2006/main">
          <x14:cfRule type="expression" priority="347" stopIfTrue="1" id="{891F1590-1CE2-4072-AF65-C0F2DFF76D3A}">
            <xm:f>Report_DCF!$B$4="M USD"</xm:f>
            <x14:dxf>
              <numFmt numFmtId="189" formatCode="#,##0,,_);\(#,##0,,\);&quot; - &quot;;@_)"/>
            </x14:dxf>
          </x14:cfRule>
          <xm:sqref>K8</xm:sqref>
        </x14:conditionalFormatting>
        <x14:conditionalFormatting xmlns:xm="http://schemas.microsoft.com/office/excel/2006/main">
          <x14:cfRule type="expression" priority="346" stopIfTrue="1" id="{869081FF-E479-4A8E-9BFB-2D7E96DF6222}">
            <xm:f>Report_DCF!$B$4="M USD"</xm:f>
            <x14:dxf>
              <numFmt numFmtId="189" formatCode="#,##0,,_);\(#,##0,,\);&quot; - &quot;;@_)"/>
            </x14:dxf>
          </x14:cfRule>
          <xm:sqref>L8</xm:sqref>
        </x14:conditionalFormatting>
        <x14:conditionalFormatting xmlns:xm="http://schemas.microsoft.com/office/excel/2006/main">
          <x14:cfRule type="expression" priority="345" stopIfTrue="1" id="{DA781F60-C4D4-4CC5-852D-EFDC1CAB5DAB}">
            <xm:f>Report_DCF!$B$4="M USD"</xm:f>
            <x14:dxf>
              <numFmt numFmtId="189" formatCode="#,##0,,_);\(#,##0,,\);&quot; - &quot;;@_)"/>
            </x14:dxf>
          </x14:cfRule>
          <xm:sqref>M8</xm:sqref>
        </x14:conditionalFormatting>
        <x14:conditionalFormatting xmlns:xm="http://schemas.microsoft.com/office/excel/2006/main">
          <x14:cfRule type="expression" priority="344" stopIfTrue="1" id="{A6FA6124-E5CF-4E7C-B77B-79ABAB8BC448}">
            <xm:f>Report_DCF!$B$4="M USD"</xm:f>
            <x14:dxf>
              <numFmt numFmtId="189" formatCode="#,##0,,_);\(#,##0,,\);&quot; - &quot;;@_)"/>
            </x14:dxf>
          </x14:cfRule>
          <xm:sqref>N8</xm:sqref>
        </x14:conditionalFormatting>
        <x14:conditionalFormatting xmlns:xm="http://schemas.microsoft.com/office/excel/2006/main">
          <x14:cfRule type="expression" priority="343" stopIfTrue="1" id="{53602ED0-D00D-4838-AC2D-D71112BA0B5E}">
            <xm:f>Report_DCF!$B$4="M USD"</xm:f>
            <x14:dxf>
              <numFmt numFmtId="189" formatCode="#,##0,,_);\(#,##0,,\);&quot; - &quot;;@_)"/>
            </x14:dxf>
          </x14:cfRule>
          <xm:sqref>O8</xm:sqref>
        </x14:conditionalFormatting>
        <x14:conditionalFormatting xmlns:xm="http://schemas.microsoft.com/office/excel/2006/main">
          <x14:cfRule type="expression" priority="342" stopIfTrue="1" id="{C8C3A19E-2293-4D7E-AB0C-BC50A64C6CD6}">
            <xm:f>Report_DCF!$B$4="M USD"</xm:f>
            <x14:dxf>
              <numFmt numFmtId="189" formatCode="#,##0,,_);\(#,##0,,\);&quot; - &quot;;@_)"/>
            </x14:dxf>
          </x14:cfRule>
          <xm:sqref>P8</xm:sqref>
        </x14:conditionalFormatting>
        <x14:conditionalFormatting xmlns:xm="http://schemas.microsoft.com/office/excel/2006/main">
          <x14:cfRule type="expression" priority="341" stopIfTrue="1" id="{A26EB186-6744-474D-AF3D-285B45F30517}">
            <xm:f>Report_DCF!$B$4="M USD"</xm:f>
            <x14:dxf>
              <numFmt numFmtId="189" formatCode="#,##0,,_);\(#,##0,,\);&quot; - &quot;;@_)"/>
            </x14:dxf>
          </x14:cfRule>
          <xm:sqref>F9</xm:sqref>
        </x14:conditionalFormatting>
        <x14:conditionalFormatting xmlns:xm="http://schemas.microsoft.com/office/excel/2006/main">
          <x14:cfRule type="expression" priority="340" stopIfTrue="1" id="{01013AD9-52F3-41DC-94A0-74DBFEBD8282}">
            <xm:f>Report_DCF!$B$4="M USD"</xm:f>
            <x14:dxf>
              <numFmt numFmtId="189" formatCode="#,##0,,_);\(#,##0,,\);&quot; - &quot;;@_)"/>
            </x14:dxf>
          </x14:cfRule>
          <xm:sqref>G9</xm:sqref>
        </x14:conditionalFormatting>
        <x14:conditionalFormatting xmlns:xm="http://schemas.microsoft.com/office/excel/2006/main">
          <x14:cfRule type="expression" priority="339" stopIfTrue="1" id="{13BB56F0-C6A9-45DF-95CE-B7F801D2E771}">
            <xm:f>Report_DCF!$B$4="M USD"</xm:f>
            <x14:dxf>
              <numFmt numFmtId="189" formatCode="#,##0,,_);\(#,##0,,\);&quot; - &quot;;@_)"/>
            </x14:dxf>
          </x14:cfRule>
          <xm:sqref>H9</xm:sqref>
        </x14:conditionalFormatting>
        <x14:conditionalFormatting xmlns:xm="http://schemas.microsoft.com/office/excel/2006/main">
          <x14:cfRule type="expression" priority="338" stopIfTrue="1" id="{3CEBA310-96B5-4BFF-A8F4-47ACE2F4E5D3}">
            <xm:f>Report_DCF!$B$4="M USD"</xm:f>
            <x14:dxf>
              <numFmt numFmtId="189" formatCode="#,##0,,_);\(#,##0,,\);&quot; - &quot;;@_)"/>
            </x14:dxf>
          </x14:cfRule>
          <xm:sqref>I9</xm:sqref>
        </x14:conditionalFormatting>
        <x14:conditionalFormatting xmlns:xm="http://schemas.microsoft.com/office/excel/2006/main">
          <x14:cfRule type="expression" priority="337" stopIfTrue="1" id="{EFDB3E41-B328-4AE4-A2EF-E7DF455A9DFC}">
            <xm:f>Report_DCF!$B$4="M USD"</xm:f>
            <x14:dxf>
              <numFmt numFmtId="189" formatCode="#,##0,,_);\(#,##0,,\);&quot; - &quot;;@_)"/>
            </x14:dxf>
          </x14:cfRule>
          <xm:sqref>J9</xm:sqref>
        </x14:conditionalFormatting>
        <x14:conditionalFormatting xmlns:xm="http://schemas.microsoft.com/office/excel/2006/main">
          <x14:cfRule type="expression" priority="336" stopIfTrue="1" id="{1F6DEB26-4F6C-4D84-8CF4-E8EFD6E09A2C}">
            <xm:f>Report_DCF!$B$4="M USD"</xm:f>
            <x14:dxf>
              <numFmt numFmtId="189" formatCode="#,##0,,_);\(#,##0,,\);&quot; - &quot;;@_)"/>
            </x14:dxf>
          </x14:cfRule>
          <xm:sqref>K9</xm:sqref>
        </x14:conditionalFormatting>
        <x14:conditionalFormatting xmlns:xm="http://schemas.microsoft.com/office/excel/2006/main">
          <x14:cfRule type="expression" priority="335" stopIfTrue="1" id="{C50DD052-00FE-4247-B6ED-BB2DF161CF35}">
            <xm:f>Report_DCF!$B$4="M USD"</xm:f>
            <x14:dxf>
              <numFmt numFmtId="189" formatCode="#,##0,,_);\(#,##0,,\);&quot; - &quot;;@_)"/>
            </x14:dxf>
          </x14:cfRule>
          <xm:sqref>L9</xm:sqref>
        </x14:conditionalFormatting>
        <x14:conditionalFormatting xmlns:xm="http://schemas.microsoft.com/office/excel/2006/main">
          <x14:cfRule type="expression" priority="334" stopIfTrue="1" id="{5247FA82-FB4C-4565-9A67-C69A9AA88F4D}">
            <xm:f>Report_DCF!$B$4="M USD"</xm:f>
            <x14:dxf>
              <numFmt numFmtId="189" formatCode="#,##0,,_);\(#,##0,,\);&quot; - &quot;;@_)"/>
            </x14:dxf>
          </x14:cfRule>
          <xm:sqref>M9</xm:sqref>
        </x14:conditionalFormatting>
        <x14:conditionalFormatting xmlns:xm="http://schemas.microsoft.com/office/excel/2006/main">
          <x14:cfRule type="expression" priority="333" stopIfTrue="1" id="{30270619-265E-4F43-B521-75119BF64C20}">
            <xm:f>Report_DCF!$B$4="M USD"</xm:f>
            <x14:dxf>
              <numFmt numFmtId="189" formatCode="#,##0,,_);\(#,##0,,\);&quot; - &quot;;@_)"/>
            </x14:dxf>
          </x14:cfRule>
          <xm:sqref>N9</xm:sqref>
        </x14:conditionalFormatting>
        <x14:conditionalFormatting xmlns:xm="http://schemas.microsoft.com/office/excel/2006/main">
          <x14:cfRule type="expression" priority="332" stopIfTrue="1" id="{5EB2EBD9-3C96-4378-858E-4057EF07E375}">
            <xm:f>Report_DCF!$B$4="M USD"</xm:f>
            <x14:dxf>
              <numFmt numFmtId="189" formatCode="#,##0,,_);\(#,##0,,\);&quot; - &quot;;@_)"/>
            </x14:dxf>
          </x14:cfRule>
          <xm:sqref>O9</xm:sqref>
        </x14:conditionalFormatting>
        <x14:conditionalFormatting xmlns:xm="http://schemas.microsoft.com/office/excel/2006/main">
          <x14:cfRule type="expression" priority="331" stopIfTrue="1" id="{3F5E4229-AF73-4AC2-85B6-CC47A76AD197}">
            <xm:f>Report_DCF!$B$4="M USD"</xm:f>
            <x14:dxf>
              <numFmt numFmtId="189" formatCode="#,##0,,_);\(#,##0,,\);&quot; - &quot;;@_)"/>
            </x14:dxf>
          </x14:cfRule>
          <xm:sqref>P9</xm:sqref>
        </x14:conditionalFormatting>
        <x14:conditionalFormatting xmlns:xm="http://schemas.microsoft.com/office/excel/2006/main">
          <x14:cfRule type="expression" priority="330" stopIfTrue="1" id="{769E28DD-F894-421D-98E1-11A79882B878}">
            <xm:f>Report_DCF!$B$4="M USD"</xm:f>
            <x14:dxf>
              <numFmt numFmtId="189" formatCode="#,##0,,_);\(#,##0,,\);&quot; - &quot;;@_)"/>
            </x14:dxf>
          </x14:cfRule>
          <xm:sqref>F10</xm:sqref>
        </x14:conditionalFormatting>
        <x14:conditionalFormatting xmlns:xm="http://schemas.microsoft.com/office/excel/2006/main">
          <x14:cfRule type="expression" priority="329" stopIfTrue="1" id="{9C85265B-96CA-4292-BA3E-97D99C25F1C9}">
            <xm:f>Report_DCF!$B$4="M USD"</xm:f>
            <x14:dxf>
              <numFmt numFmtId="189" formatCode="#,##0,,_);\(#,##0,,\);&quot; - &quot;;@_)"/>
            </x14:dxf>
          </x14:cfRule>
          <xm:sqref>G10</xm:sqref>
        </x14:conditionalFormatting>
        <x14:conditionalFormatting xmlns:xm="http://schemas.microsoft.com/office/excel/2006/main">
          <x14:cfRule type="expression" priority="328" stopIfTrue="1" id="{51CE0212-FB95-4778-81D5-09CB8C7E2165}">
            <xm:f>Report_DCF!$B$4="M USD"</xm:f>
            <x14:dxf>
              <numFmt numFmtId="189" formatCode="#,##0,,_);\(#,##0,,\);&quot; - &quot;;@_)"/>
            </x14:dxf>
          </x14:cfRule>
          <xm:sqref>H10</xm:sqref>
        </x14:conditionalFormatting>
        <x14:conditionalFormatting xmlns:xm="http://schemas.microsoft.com/office/excel/2006/main">
          <x14:cfRule type="expression" priority="327" stopIfTrue="1" id="{D47749E0-9F91-470C-8CE0-711E448FA0DB}">
            <xm:f>Report_DCF!$B$4="M USD"</xm:f>
            <x14:dxf>
              <numFmt numFmtId="189" formatCode="#,##0,,_);\(#,##0,,\);&quot; - &quot;;@_)"/>
            </x14:dxf>
          </x14:cfRule>
          <xm:sqref>I10</xm:sqref>
        </x14:conditionalFormatting>
        <x14:conditionalFormatting xmlns:xm="http://schemas.microsoft.com/office/excel/2006/main">
          <x14:cfRule type="expression" priority="326" stopIfTrue="1" id="{E0795BEF-3964-4B72-B847-0CBB6CAA3CD8}">
            <xm:f>Report_DCF!$B$4="M USD"</xm:f>
            <x14:dxf>
              <numFmt numFmtId="189" formatCode="#,##0,,_);\(#,##0,,\);&quot; - &quot;;@_)"/>
            </x14:dxf>
          </x14:cfRule>
          <xm:sqref>J10</xm:sqref>
        </x14:conditionalFormatting>
        <x14:conditionalFormatting xmlns:xm="http://schemas.microsoft.com/office/excel/2006/main">
          <x14:cfRule type="expression" priority="325" stopIfTrue="1" id="{0B9C84B6-FD3F-4400-ACD1-C69052D602D5}">
            <xm:f>Report_DCF!$B$4="M USD"</xm:f>
            <x14:dxf>
              <numFmt numFmtId="189" formatCode="#,##0,,_);\(#,##0,,\);&quot; - &quot;;@_)"/>
            </x14:dxf>
          </x14:cfRule>
          <xm:sqref>K10</xm:sqref>
        </x14:conditionalFormatting>
        <x14:conditionalFormatting xmlns:xm="http://schemas.microsoft.com/office/excel/2006/main">
          <x14:cfRule type="expression" priority="324" stopIfTrue="1" id="{7A27A810-AB95-4F6F-B4A8-4D3A3E5004DD}">
            <xm:f>Report_DCF!$B$4="M USD"</xm:f>
            <x14:dxf>
              <numFmt numFmtId="189" formatCode="#,##0,,_);\(#,##0,,\);&quot; - &quot;;@_)"/>
            </x14:dxf>
          </x14:cfRule>
          <xm:sqref>L10</xm:sqref>
        </x14:conditionalFormatting>
        <x14:conditionalFormatting xmlns:xm="http://schemas.microsoft.com/office/excel/2006/main">
          <x14:cfRule type="expression" priority="323" stopIfTrue="1" id="{F1DF3621-F97B-46E0-AFFF-8F5643AFCC91}">
            <xm:f>Report_DCF!$B$4="M USD"</xm:f>
            <x14:dxf>
              <numFmt numFmtId="189" formatCode="#,##0,,_);\(#,##0,,\);&quot; - &quot;;@_)"/>
            </x14:dxf>
          </x14:cfRule>
          <xm:sqref>M10</xm:sqref>
        </x14:conditionalFormatting>
        <x14:conditionalFormatting xmlns:xm="http://schemas.microsoft.com/office/excel/2006/main">
          <x14:cfRule type="expression" priority="322" stopIfTrue="1" id="{B91138CC-368F-4D3F-BEEE-6C5F94EEF726}">
            <xm:f>Report_DCF!$B$4="M USD"</xm:f>
            <x14:dxf>
              <numFmt numFmtId="189" formatCode="#,##0,,_);\(#,##0,,\);&quot; - &quot;;@_)"/>
            </x14:dxf>
          </x14:cfRule>
          <xm:sqref>N10</xm:sqref>
        </x14:conditionalFormatting>
        <x14:conditionalFormatting xmlns:xm="http://schemas.microsoft.com/office/excel/2006/main">
          <x14:cfRule type="expression" priority="321" stopIfTrue="1" id="{A7AF1E48-53F7-4107-A86A-84265F6219BA}">
            <xm:f>Report_DCF!$B$4="M USD"</xm:f>
            <x14:dxf>
              <numFmt numFmtId="189" formatCode="#,##0,,_);\(#,##0,,\);&quot; - &quot;;@_)"/>
            </x14:dxf>
          </x14:cfRule>
          <xm:sqref>O10</xm:sqref>
        </x14:conditionalFormatting>
        <x14:conditionalFormatting xmlns:xm="http://schemas.microsoft.com/office/excel/2006/main">
          <x14:cfRule type="expression" priority="320" stopIfTrue="1" id="{15FE10CD-0A1B-4D18-99CB-6F2F1D0774F6}">
            <xm:f>Report_DCF!$B$4="M USD"</xm:f>
            <x14:dxf>
              <numFmt numFmtId="189" formatCode="#,##0,,_);\(#,##0,,\);&quot; - &quot;;@_)"/>
            </x14:dxf>
          </x14:cfRule>
          <xm:sqref>P10</xm:sqref>
        </x14:conditionalFormatting>
        <x14:conditionalFormatting xmlns:xm="http://schemas.microsoft.com/office/excel/2006/main">
          <x14:cfRule type="expression" priority="319" stopIfTrue="1" id="{257840B1-EBD9-429E-8BD2-76972610B629}">
            <xm:f>Report_DCF!$B$4="M USD"</xm:f>
            <x14:dxf>
              <numFmt numFmtId="189" formatCode="#,##0,,_);\(#,##0,,\);&quot; - &quot;;@_)"/>
            </x14:dxf>
          </x14:cfRule>
          <xm:sqref>F11</xm:sqref>
        </x14:conditionalFormatting>
        <x14:conditionalFormatting xmlns:xm="http://schemas.microsoft.com/office/excel/2006/main">
          <x14:cfRule type="expression" priority="318" stopIfTrue="1" id="{FBEEE056-766C-4E82-8166-18EB3339F905}">
            <xm:f>Report_DCF!$B$4="M USD"</xm:f>
            <x14:dxf>
              <numFmt numFmtId="189" formatCode="#,##0,,_);\(#,##0,,\);&quot; - &quot;;@_)"/>
            </x14:dxf>
          </x14:cfRule>
          <xm:sqref>G11</xm:sqref>
        </x14:conditionalFormatting>
        <x14:conditionalFormatting xmlns:xm="http://schemas.microsoft.com/office/excel/2006/main">
          <x14:cfRule type="expression" priority="317" stopIfTrue="1" id="{C618BDD4-D709-4F57-8414-C7B3C1ED86BD}">
            <xm:f>Report_DCF!$B$4="M USD"</xm:f>
            <x14:dxf>
              <numFmt numFmtId="189" formatCode="#,##0,,_);\(#,##0,,\);&quot; - &quot;;@_)"/>
            </x14:dxf>
          </x14:cfRule>
          <xm:sqref>H11</xm:sqref>
        </x14:conditionalFormatting>
        <x14:conditionalFormatting xmlns:xm="http://schemas.microsoft.com/office/excel/2006/main">
          <x14:cfRule type="expression" priority="316" stopIfTrue="1" id="{CB901130-BDEC-4878-A3FF-37BB19DF90D2}">
            <xm:f>Report_DCF!$B$4="M USD"</xm:f>
            <x14:dxf>
              <numFmt numFmtId="189" formatCode="#,##0,,_);\(#,##0,,\);&quot; - &quot;;@_)"/>
            </x14:dxf>
          </x14:cfRule>
          <xm:sqref>I11</xm:sqref>
        </x14:conditionalFormatting>
        <x14:conditionalFormatting xmlns:xm="http://schemas.microsoft.com/office/excel/2006/main">
          <x14:cfRule type="expression" priority="315" stopIfTrue="1" id="{8F1CE1E6-532B-4DA5-9500-C196BB038093}">
            <xm:f>Report_DCF!$B$4="M USD"</xm:f>
            <x14:dxf>
              <numFmt numFmtId="189" formatCode="#,##0,,_);\(#,##0,,\);&quot; - &quot;;@_)"/>
            </x14:dxf>
          </x14:cfRule>
          <xm:sqref>J11</xm:sqref>
        </x14:conditionalFormatting>
        <x14:conditionalFormatting xmlns:xm="http://schemas.microsoft.com/office/excel/2006/main">
          <x14:cfRule type="expression" priority="314" stopIfTrue="1" id="{ED7DF685-1593-4286-9179-B15FDD824FD5}">
            <xm:f>Report_DCF!$B$4="M USD"</xm:f>
            <x14:dxf>
              <numFmt numFmtId="189" formatCode="#,##0,,_);\(#,##0,,\);&quot; - &quot;;@_)"/>
            </x14:dxf>
          </x14:cfRule>
          <xm:sqref>K11</xm:sqref>
        </x14:conditionalFormatting>
        <x14:conditionalFormatting xmlns:xm="http://schemas.microsoft.com/office/excel/2006/main">
          <x14:cfRule type="expression" priority="313" stopIfTrue="1" id="{3D4EB7FB-FB56-4488-AF49-DCECA6FA8F98}">
            <xm:f>Report_DCF!$B$4="M USD"</xm:f>
            <x14:dxf>
              <numFmt numFmtId="189" formatCode="#,##0,,_);\(#,##0,,\);&quot; - &quot;;@_)"/>
            </x14:dxf>
          </x14:cfRule>
          <xm:sqref>L11</xm:sqref>
        </x14:conditionalFormatting>
        <x14:conditionalFormatting xmlns:xm="http://schemas.microsoft.com/office/excel/2006/main">
          <x14:cfRule type="expression" priority="312" stopIfTrue="1" id="{5E817488-38B6-4406-9C7F-3124182D4265}">
            <xm:f>Report_DCF!$B$4="M USD"</xm:f>
            <x14:dxf>
              <numFmt numFmtId="189" formatCode="#,##0,,_);\(#,##0,,\);&quot; - &quot;;@_)"/>
            </x14:dxf>
          </x14:cfRule>
          <xm:sqref>M11</xm:sqref>
        </x14:conditionalFormatting>
        <x14:conditionalFormatting xmlns:xm="http://schemas.microsoft.com/office/excel/2006/main">
          <x14:cfRule type="expression" priority="311" stopIfTrue="1" id="{7CF3BA77-DB00-49C6-B849-2952562E6DB6}">
            <xm:f>Report_DCF!$B$4="M USD"</xm:f>
            <x14:dxf>
              <numFmt numFmtId="189" formatCode="#,##0,,_);\(#,##0,,\);&quot; - &quot;;@_)"/>
            </x14:dxf>
          </x14:cfRule>
          <xm:sqref>N11</xm:sqref>
        </x14:conditionalFormatting>
        <x14:conditionalFormatting xmlns:xm="http://schemas.microsoft.com/office/excel/2006/main">
          <x14:cfRule type="expression" priority="310" stopIfTrue="1" id="{BF10F64E-0FC6-4FF4-A2FA-08F5BF3D9A4C}">
            <xm:f>Report_DCF!$B$4="M USD"</xm:f>
            <x14:dxf>
              <numFmt numFmtId="189" formatCode="#,##0,,_);\(#,##0,,\);&quot; - &quot;;@_)"/>
            </x14:dxf>
          </x14:cfRule>
          <xm:sqref>O11</xm:sqref>
        </x14:conditionalFormatting>
        <x14:conditionalFormatting xmlns:xm="http://schemas.microsoft.com/office/excel/2006/main">
          <x14:cfRule type="expression" priority="309" stopIfTrue="1" id="{3699DED1-BC16-49C7-8F23-9656E655C399}">
            <xm:f>Report_DCF!$B$4="M USD"</xm:f>
            <x14:dxf>
              <numFmt numFmtId="189" formatCode="#,##0,,_);\(#,##0,,\);&quot; - &quot;;@_)"/>
            </x14:dxf>
          </x14:cfRule>
          <xm:sqref>P11</xm:sqref>
        </x14:conditionalFormatting>
        <x14:conditionalFormatting xmlns:xm="http://schemas.microsoft.com/office/excel/2006/main">
          <x14:cfRule type="expression" priority="308" stopIfTrue="1" id="{8CF48EEB-DF92-4BC5-8073-B45092EE7B1D}">
            <xm:f>Report_DCF!$B$4="M USD"</xm:f>
            <x14:dxf>
              <numFmt numFmtId="189" formatCode="#,##0,,_);\(#,##0,,\);&quot; - &quot;;@_)"/>
            </x14:dxf>
          </x14:cfRule>
          <xm:sqref>F12</xm:sqref>
        </x14:conditionalFormatting>
        <x14:conditionalFormatting xmlns:xm="http://schemas.microsoft.com/office/excel/2006/main">
          <x14:cfRule type="expression" priority="307" stopIfTrue="1" id="{D2E6E438-B4F1-4AC7-9E76-39BB9F3924F6}">
            <xm:f>Report_DCF!$B$4="M USD"</xm:f>
            <x14:dxf>
              <numFmt numFmtId="189" formatCode="#,##0,,_);\(#,##0,,\);&quot; - &quot;;@_)"/>
            </x14:dxf>
          </x14:cfRule>
          <xm:sqref>G12</xm:sqref>
        </x14:conditionalFormatting>
        <x14:conditionalFormatting xmlns:xm="http://schemas.microsoft.com/office/excel/2006/main">
          <x14:cfRule type="expression" priority="306" stopIfTrue="1" id="{B0395311-79DE-477C-8048-DFD7BCE8EF06}">
            <xm:f>Report_DCF!$B$4="M USD"</xm:f>
            <x14:dxf>
              <numFmt numFmtId="189" formatCode="#,##0,,_);\(#,##0,,\);&quot; - &quot;;@_)"/>
            </x14:dxf>
          </x14:cfRule>
          <xm:sqref>H12</xm:sqref>
        </x14:conditionalFormatting>
        <x14:conditionalFormatting xmlns:xm="http://schemas.microsoft.com/office/excel/2006/main">
          <x14:cfRule type="expression" priority="305" stopIfTrue="1" id="{EC0CCCC2-8237-4D64-83B5-0AABC6ECD4A4}">
            <xm:f>Report_DCF!$B$4="M USD"</xm:f>
            <x14:dxf>
              <numFmt numFmtId="189" formatCode="#,##0,,_);\(#,##0,,\);&quot; - &quot;;@_)"/>
            </x14:dxf>
          </x14:cfRule>
          <xm:sqref>I12</xm:sqref>
        </x14:conditionalFormatting>
        <x14:conditionalFormatting xmlns:xm="http://schemas.microsoft.com/office/excel/2006/main">
          <x14:cfRule type="expression" priority="304" stopIfTrue="1" id="{4DA48B69-40E4-43E7-B0A3-FD9CDF4771A7}">
            <xm:f>Report_DCF!$B$4="M USD"</xm:f>
            <x14:dxf>
              <numFmt numFmtId="189" formatCode="#,##0,,_);\(#,##0,,\);&quot; - &quot;;@_)"/>
            </x14:dxf>
          </x14:cfRule>
          <xm:sqref>J12</xm:sqref>
        </x14:conditionalFormatting>
        <x14:conditionalFormatting xmlns:xm="http://schemas.microsoft.com/office/excel/2006/main">
          <x14:cfRule type="expression" priority="303" stopIfTrue="1" id="{BF0DAFAF-AF89-4E5E-B23B-B456668B1FF7}">
            <xm:f>Report_DCF!$B$4="M USD"</xm:f>
            <x14:dxf>
              <numFmt numFmtId="189" formatCode="#,##0,,_);\(#,##0,,\);&quot; - &quot;;@_)"/>
            </x14:dxf>
          </x14:cfRule>
          <xm:sqref>K12</xm:sqref>
        </x14:conditionalFormatting>
        <x14:conditionalFormatting xmlns:xm="http://schemas.microsoft.com/office/excel/2006/main">
          <x14:cfRule type="expression" priority="302" stopIfTrue="1" id="{754A3A67-2392-4729-B4E8-08B2C9112175}">
            <xm:f>Report_DCF!$B$4="M USD"</xm:f>
            <x14:dxf>
              <numFmt numFmtId="189" formatCode="#,##0,,_);\(#,##0,,\);&quot; - &quot;;@_)"/>
            </x14:dxf>
          </x14:cfRule>
          <xm:sqref>L12</xm:sqref>
        </x14:conditionalFormatting>
        <x14:conditionalFormatting xmlns:xm="http://schemas.microsoft.com/office/excel/2006/main">
          <x14:cfRule type="expression" priority="301" stopIfTrue="1" id="{9109C2F2-9894-4797-8514-19B638FDBE66}">
            <xm:f>Report_DCF!$B$4="M USD"</xm:f>
            <x14:dxf>
              <numFmt numFmtId="189" formatCode="#,##0,,_);\(#,##0,,\);&quot; - &quot;;@_)"/>
            </x14:dxf>
          </x14:cfRule>
          <xm:sqref>M12</xm:sqref>
        </x14:conditionalFormatting>
        <x14:conditionalFormatting xmlns:xm="http://schemas.microsoft.com/office/excel/2006/main">
          <x14:cfRule type="expression" priority="300" stopIfTrue="1" id="{58DD543C-49BC-4755-BCC9-B8FB7CD76DC3}">
            <xm:f>Report_DCF!$B$4="M USD"</xm:f>
            <x14:dxf>
              <numFmt numFmtId="189" formatCode="#,##0,,_);\(#,##0,,\);&quot; - &quot;;@_)"/>
            </x14:dxf>
          </x14:cfRule>
          <xm:sqref>N12</xm:sqref>
        </x14:conditionalFormatting>
        <x14:conditionalFormatting xmlns:xm="http://schemas.microsoft.com/office/excel/2006/main">
          <x14:cfRule type="expression" priority="299" stopIfTrue="1" id="{A0BDC794-ACF7-4C67-9864-2CDBFEAD85AC}">
            <xm:f>Report_DCF!$B$4="M USD"</xm:f>
            <x14:dxf>
              <numFmt numFmtId="189" formatCode="#,##0,,_);\(#,##0,,\);&quot; - &quot;;@_)"/>
            </x14:dxf>
          </x14:cfRule>
          <xm:sqref>O12</xm:sqref>
        </x14:conditionalFormatting>
        <x14:conditionalFormatting xmlns:xm="http://schemas.microsoft.com/office/excel/2006/main">
          <x14:cfRule type="expression" priority="298" stopIfTrue="1" id="{17FBD270-CCE0-4DE6-A9E0-B845EB80591D}">
            <xm:f>Report_DCF!$B$4="M USD"</xm:f>
            <x14:dxf>
              <numFmt numFmtId="189" formatCode="#,##0,,_);\(#,##0,,\);&quot; - &quot;;@_)"/>
            </x14:dxf>
          </x14:cfRule>
          <xm:sqref>P12</xm:sqref>
        </x14:conditionalFormatting>
        <x14:conditionalFormatting xmlns:xm="http://schemas.microsoft.com/office/excel/2006/main">
          <x14:cfRule type="expression" priority="297" stopIfTrue="1" id="{D5447A20-961C-4F74-A2D8-46A7A5DC5D56}">
            <xm:f>Report_DCF!$B$4="M USD"</xm:f>
            <x14:dxf>
              <numFmt numFmtId="189" formatCode="#,##0,,_);\(#,##0,,\);&quot; - &quot;;@_)"/>
            </x14:dxf>
          </x14:cfRule>
          <xm:sqref>F13</xm:sqref>
        </x14:conditionalFormatting>
        <x14:conditionalFormatting xmlns:xm="http://schemas.microsoft.com/office/excel/2006/main">
          <x14:cfRule type="expression" priority="296" stopIfTrue="1" id="{290EEFD6-AB3C-4149-ABF5-7B2CEB363C67}">
            <xm:f>Report_DCF!$B$4="M USD"</xm:f>
            <x14:dxf>
              <numFmt numFmtId="189" formatCode="#,##0,,_);\(#,##0,,\);&quot; - &quot;;@_)"/>
            </x14:dxf>
          </x14:cfRule>
          <xm:sqref>G13</xm:sqref>
        </x14:conditionalFormatting>
        <x14:conditionalFormatting xmlns:xm="http://schemas.microsoft.com/office/excel/2006/main">
          <x14:cfRule type="expression" priority="295" stopIfTrue="1" id="{68D27547-F953-44ED-A55C-147639C2822F}">
            <xm:f>Report_DCF!$B$4="M USD"</xm:f>
            <x14:dxf>
              <numFmt numFmtId="189" formatCode="#,##0,,_);\(#,##0,,\);&quot; - &quot;;@_)"/>
            </x14:dxf>
          </x14:cfRule>
          <xm:sqref>H13</xm:sqref>
        </x14:conditionalFormatting>
        <x14:conditionalFormatting xmlns:xm="http://schemas.microsoft.com/office/excel/2006/main">
          <x14:cfRule type="expression" priority="294" stopIfTrue="1" id="{395C1B9B-6B5C-4FE6-A31B-3D994FC3D27E}">
            <xm:f>Report_DCF!$B$4="M USD"</xm:f>
            <x14:dxf>
              <numFmt numFmtId="189" formatCode="#,##0,,_);\(#,##0,,\);&quot; - &quot;;@_)"/>
            </x14:dxf>
          </x14:cfRule>
          <xm:sqref>I13</xm:sqref>
        </x14:conditionalFormatting>
        <x14:conditionalFormatting xmlns:xm="http://schemas.microsoft.com/office/excel/2006/main">
          <x14:cfRule type="expression" priority="293" stopIfTrue="1" id="{95E9A85C-1C03-4424-AD34-34392FFF9E00}">
            <xm:f>Report_DCF!$B$4="M USD"</xm:f>
            <x14:dxf>
              <numFmt numFmtId="189" formatCode="#,##0,,_);\(#,##0,,\);&quot; - &quot;;@_)"/>
            </x14:dxf>
          </x14:cfRule>
          <xm:sqref>J13</xm:sqref>
        </x14:conditionalFormatting>
        <x14:conditionalFormatting xmlns:xm="http://schemas.microsoft.com/office/excel/2006/main">
          <x14:cfRule type="expression" priority="292" stopIfTrue="1" id="{415F4B52-8DA0-4A28-B513-E26FF99BBFCE}">
            <xm:f>Report_DCF!$B$4="M USD"</xm:f>
            <x14:dxf>
              <numFmt numFmtId="189" formatCode="#,##0,,_);\(#,##0,,\);&quot; - &quot;;@_)"/>
            </x14:dxf>
          </x14:cfRule>
          <xm:sqref>K13</xm:sqref>
        </x14:conditionalFormatting>
        <x14:conditionalFormatting xmlns:xm="http://schemas.microsoft.com/office/excel/2006/main">
          <x14:cfRule type="expression" priority="291" stopIfTrue="1" id="{7A358F0D-51AD-48A9-87CD-0FDFC327CCD0}">
            <xm:f>Report_DCF!$B$4="M USD"</xm:f>
            <x14:dxf>
              <numFmt numFmtId="189" formatCode="#,##0,,_);\(#,##0,,\);&quot; - &quot;;@_)"/>
            </x14:dxf>
          </x14:cfRule>
          <xm:sqref>L13</xm:sqref>
        </x14:conditionalFormatting>
        <x14:conditionalFormatting xmlns:xm="http://schemas.microsoft.com/office/excel/2006/main">
          <x14:cfRule type="expression" priority="290" stopIfTrue="1" id="{9AA6DB22-BCC9-4201-8A0A-54277AEF3499}">
            <xm:f>Report_DCF!$B$4="M USD"</xm:f>
            <x14:dxf>
              <numFmt numFmtId="189" formatCode="#,##0,,_);\(#,##0,,\);&quot; - &quot;;@_)"/>
            </x14:dxf>
          </x14:cfRule>
          <xm:sqref>M13</xm:sqref>
        </x14:conditionalFormatting>
        <x14:conditionalFormatting xmlns:xm="http://schemas.microsoft.com/office/excel/2006/main">
          <x14:cfRule type="expression" priority="289" stopIfTrue="1" id="{55007F96-3C73-4AC2-88AD-736D4185B5F3}">
            <xm:f>Report_DCF!$B$4="M USD"</xm:f>
            <x14:dxf>
              <numFmt numFmtId="189" formatCode="#,##0,,_);\(#,##0,,\);&quot; - &quot;;@_)"/>
            </x14:dxf>
          </x14:cfRule>
          <xm:sqref>N13</xm:sqref>
        </x14:conditionalFormatting>
        <x14:conditionalFormatting xmlns:xm="http://schemas.microsoft.com/office/excel/2006/main">
          <x14:cfRule type="expression" priority="288" stopIfTrue="1" id="{FB2A4926-A960-4082-A385-565DC978C8C9}">
            <xm:f>Report_DCF!$B$4="M USD"</xm:f>
            <x14:dxf>
              <numFmt numFmtId="189" formatCode="#,##0,,_);\(#,##0,,\);&quot; - &quot;;@_)"/>
            </x14:dxf>
          </x14:cfRule>
          <xm:sqref>O13</xm:sqref>
        </x14:conditionalFormatting>
        <x14:conditionalFormatting xmlns:xm="http://schemas.microsoft.com/office/excel/2006/main">
          <x14:cfRule type="expression" priority="287" stopIfTrue="1" id="{CCD3258B-DC53-4958-ADD8-17E9A1B579FC}">
            <xm:f>Report_DCF!$B$4="M USD"</xm:f>
            <x14:dxf>
              <numFmt numFmtId="189" formatCode="#,##0,,_);\(#,##0,,\);&quot; - &quot;;@_)"/>
            </x14:dxf>
          </x14:cfRule>
          <xm:sqref>P13</xm:sqref>
        </x14:conditionalFormatting>
        <x14:conditionalFormatting xmlns:xm="http://schemas.microsoft.com/office/excel/2006/main">
          <x14:cfRule type="expression" priority="286" stopIfTrue="1" id="{71F44372-33EF-46E5-8A75-E4B88E458575}">
            <xm:f>Report_DCF!$B$4="M USD"</xm:f>
            <x14:dxf>
              <numFmt numFmtId="189" formatCode="#,##0,,_);\(#,##0,,\);&quot; - &quot;;@_)"/>
            </x14:dxf>
          </x14:cfRule>
          <xm:sqref>F14</xm:sqref>
        </x14:conditionalFormatting>
        <x14:conditionalFormatting xmlns:xm="http://schemas.microsoft.com/office/excel/2006/main">
          <x14:cfRule type="expression" priority="285" stopIfTrue="1" id="{1A85A648-91DD-4DA8-B3E8-7B33341C6C17}">
            <xm:f>Report_DCF!$B$4="M USD"</xm:f>
            <x14:dxf>
              <numFmt numFmtId="189" formatCode="#,##0,,_);\(#,##0,,\);&quot; - &quot;;@_)"/>
            </x14:dxf>
          </x14:cfRule>
          <xm:sqref>G14</xm:sqref>
        </x14:conditionalFormatting>
        <x14:conditionalFormatting xmlns:xm="http://schemas.microsoft.com/office/excel/2006/main">
          <x14:cfRule type="expression" priority="284" stopIfTrue="1" id="{472FD203-27BA-487A-A864-C02777CD000A}">
            <xm:f>Report_DCF!$B$4="M USD"</xm:f>
            <x14:dxf>
              <numFmt numFmtId="189" formatCode="#,##0,,_);\(#,##0,,\);&quot; - &quot;;@_)"/>
            </x14:dxf>
          </x14:cfRule>
          <xm:sqref>H14</xm:sqref>
        </x14:conditionalFormatting>
        <x14:conditionalFormatting xmlns:xm="http://schemas.microsoft.com/office/excel/2006/main">
          <x14:cfRule type="expression" priority="283" stopIfTrue="1" id="{B93F956E-DC1B-4E6D-A7F7-B1A9A8C4722D}">
            <xm:f>Report_DCF!$B$4="M USD"</xm:f>
            <x14:dxf>
              <numFmt numFmtId="189" formatCode="#,##0,,_);\(#,##0,,\);&quot; - &quot;;@_)"/>
            </x14:dxf>
          </x14:cfRule>
          <xm:sqref>I14</xm:sqref>
        </x14:conditionalFormatting>
        <x14:conditionalFormatting xmlns:xm="http://schemas.microsoft.com/office/excel/2006/main">
          <x14:cfRule type="expression" priority="282" stopIfTrue="1" id="{0A39AC27-A7CF-4AB1-8FE6-FD41BDC95326}">
            <xm:f>Report_DCF!$B$4="M USD"</xm:f>
            <x14:dxf>
              <numFmt numFmtId="189" formatCode="#,##0,,_);\(#,##0,,\);&quot; - &quot;;@_)"/>
            </x14:dxf>
          </x14:cfRule>
          <xm:sqref>J14</xm:sqref>
        </x14:conditionalFormatting>
        <x14:conditionalFormatting xmlns:xm="http://schemas.microsoft.com/office/excel/2006/main">
          <x14:cfRule type="expression" priority="281" stopIfTrue="1" id="{2FB9B8A6-FFE5-4174-BEA6-2F8A8FF9F112}">
            <xm:f>Report_DCF!$B$4="M USD"</xm:f>
            <x14:dxf>
              <numFmt numFmtId="189" formatCode="#,##0,,_);\(#,##0,,\);&quot; - &quot;;@_)"/>
            </x14:dxf>
          </x14:cfRule>
          <xm:sqref>K14</xm:sqref>
        </x14:conditionalFormatting>
        <x14:conditionalFormatting xmlns:xm="http://schemas.microsoft.com/office/excel/2006/main">
          <x14:cfRule type="expression" priority="280" stopIfTrue="1" id="{34C20218-D355-44FB-A70B-418F745CB3E6}">
            <xm:f>Report_DCF!$B$4="M USD"</xm:f>
            <x14:dxf>
              <numFmt numFmtId="189" formatCode="#,##0,,_);\(#,##0,,\);&quot; - &quot;;@_)"/>
            </x14:dxf>
          </x14:cfRule>
          <xm:sqref>L14</xm:sqref>
        </x14:conditionalFormatting>
        <x14:conditionalFormatting xmlns:xm="http://schemas.microsoft.com/office/excel/2006/main">
          <x14:cfRule type="expression" priority="279" stopIfTrue="1" id="{2963942F-C24F-40D3-8E4C-2D34B8E15EB0}">
            <xm:f>Report_DCF!$B$4="M USD"</xm:f>
            <x14:dxf>
              <numFmt numFmtId="189" formatCode="#,##0,,_);\(#,##0,,\);&quot; - &quot;;@_)"/>
            </x14:dxf>
          </x14:cfRule>
          <xm:sqref>M14</xm:sqref>
        </x14:conditionalFormatting>
        <x14:conditionalFormatting xmlns:xm="http://schemas.microsoft.com/office/excel/2006/main">
          <x14:cfRule type="expression" priority="278" stopIfTrue="1" id="{6B314153-38BB-4B8B-B57D-7903B0127CDD}">
            <xm:f>Report_DCF!$B$4="M USD"</xm:f>
            <x14:dxf>
              <numFmt numFmtId="189" formatCode="#,##0,,_);\(#,##0,,\);&quot; - &quot;;@_)"/>
            </x14:dxf>
          </x14:cfRule>
          <xm:sqref>N14</xm:sqref>
        </x14:conditionalFormatting>
        <x14:conditionalFormatting xmlns:xm="http://schemas.microsoft.com/office/excel/2006/main">
          <x14:cfRule type="expression" priority="277" stopIfTrue="1" id="{5A9157E9-507C-4DC7-8CDC-30C6D6E4AF2C}">
            <xm:f>Report_DCF!$B$4="M USD"</xm:f>
            <x14:dxf>
              <numFmt numFmtId="189" formatCode="#,##0,,_);\(#,##0,,\);&quot; - &quot;;@_)"/>
            </x14:dxf>
          </x14:cfRule>
          <xm:sqref>O14</xm:sqref>
        </x14:conditionalFormatting>
        <x14:conditionalFormatting xmlns:xm="http://schemas.microsoft.com/office/excel/2006/main">
          <x14:cfRule type="expression" priority="276" stopIfTrue="1" id="{D03F0CF6-71F0-495D-AD03-1424C2142833}">
            <xm:f>Report_DCF!$B$4="M USD"</xm:f>
            <x14:dxf>
              <numFmt numFmtId="189" formatCode="#,##0,,_);\(#,##0,,\);&quot; - &quot;;@_)"/>
            </x14:dxf>
          </x14:cfRule>
          <xm:sqref>P14</xm:sqref>
        </x14:conditionalFormatting>
        <x14:conditionalFormatting xmlns:xm="http://schemas.microsoft.com/office/excel/2006/main">
          <x14:cfRule type="expression" priority="275" stopIfTrue="1" id="{B224D178-90A4-4CC5-A293-8BA4A3C80549}">
            <xm:f>Report_DCF!$B$4="M USD"</xm:f>
            <x14:dxf>
              <numFmt numFmtId="189" formatCode="#,##0,,_);\(#,##0,,\);&quot; - &quot;;@_)"/>
            </x14:dxf>
          </x14:cfRule>
          <xm:sqref>F15</xm:sqref>
        </x14:conditionalFormatting>
        <x14:conditionalFormatting xmlns:xm="http://schemas.microsoft.com/office/excel/2006/main">
          <x14:cfRule type="expression" priority="274" stopIfTrue="1" id="{19BDB6B6-5C8A-4D06-9059-446F503EAB8D}">
            <xm:f>Report_DCF!$B$4="M USD"</xm:f>
            <x14:dxf>
              <numFmt numFmtId="189" formatCode="#,##0,,_);\(#,##0,,\);&quot; - &quot;;@_)"/>
            </x14:dxf>
          </x14:cfRule>
          <xm:sqref>G15</xm:sqref>
        </x14:conditionalFormatting>
        <x14:conditionalFormatting xmlns:xm="http://schemas.microsoft.com/office/excel/2006/main">
          <x14:cfRule type="expression" priority="273" stopIfTrue="1" id="{7BA5B46F-2A04-4174-A7C7-888BC10F46C2}">
            <xm:f>Report_DCF!$B$4="M USD"</xm:f>
            <x14:dxf>
              <numFmt numFmtId="189" formatCode="#,##0,,_);\(#,##0,,\);&quot; - &quot;;@_)"/>
            </x14:dxf>
          </x14:cfRule>
          <xm:sqref>H15</xm:sqref>
        </x14:conditionalFormatting>
        <x14:conditionalFormatting xmlns:xm="http://schemas.microsoft.com/office/excel/2006/main">
          <x14:cfRule type="expression" priority="272" stopIfTrue="1" id="{3AD0839A-E517-478A-A8DA-2015C2128C84}">
            <xm:f>Report_DCF!$B$4="M USD"</xm:f>
            <x14:dxf>
              <numFmt numFmtId="189" formatCode="#,##0,,_);\(#,##0,,\);&quot; - &quot;;@_)"/>
            </x14:dxf>
          </x14:cfRule>
          <xm:sqref>I15</xm:sqref>
        </x14:conditionalFormatting>
        <x14:conditionalFormatting xmlns:xm="http://schemas.microsoft.com/office/excel/2006/main">
          <x14:cfRule type="expression" priority="271" stopIfTrue="1" id="{12E183EA-0882-46DB-ACB5-117FAD3D4188}">
            <xm:f>Report_DCF!$B$4="M USD"</xm:f>
            <x14:dxf>
              <numFmt numFmtId="189" formatCode="#,##0,,_);\(#,##0,,\);&quot; - &quot;;@_)"/>
            </x14:dxf>
          </x14:cfRule>
          <xm:sqref>J15</xm:sqref>
        </x14:conditionalFormatting>
        <x14:conditionalFormatting xmlns:xm="http://schemas.microsoft.com/office/excel/2006/main">
          <x14:cfRule type="expression" priority="270" stopIfTrue="1" id="{84EA81FF-6ACE-437A-9ACF-7308595DAAC5}">
            <xm:f>Report_DCF!$B$4="M USD"</xm:f>
            <x14:dxf>
              <numFmt numFmtId="189" formatCode="#,##0,,_);\(#,##0,,\);&quot; - &quot;;@_)"/>
            </x14:dxf>
          </x14:cfRule>
          <xm:sqref>K15</xm:sqref>
        </x14:conditionalFormatting>
        <x14:conditionalFormatting xmlns:xm="http://schemas.microsoft.com/office/excel/2006/main">
          <x14:cfRule type="expression" priority="269" stopIfTrue="1" id="{788A5424-1504-4E87-9081-1AFFC841B864}">
            <xm:f>Report_DCF!$B$4="M USD"</xm:f>
            <x14:dxf>
              <numFmt numFmtId="189" formatCode="#,##0,,_);\(#,##0,,\);&quot; - &quot;;@_)"/>
            </x14:dxf>
          </x14:cfRule>
          <xm:sqref>L15</xm:sqref>
        </x14:conditionalFormatting>
        <x14:conditionalFormatting xmlns:xm="http://schemas.microsoft.com/office/excel/2006/main">
          <x14:cfRule type="expression" priority="268" stopIfTrue="1" id="{77C5FF7A-4D18-4601-B0B4-8573C557905D}">
            <xm:f>Report_DCF!$B$4="M USD"</xm:f>
            <x14:dxf>
              <numFmt numFmtId="189" formatCode="#,##0,,_);\(#,##0,,\);&quot; - &quot;;@_)"/>
            </x14:dxf>
          </x14:cfRule>
          <xm:sqref>M15</xm:sqref>
        </x14:conditionalFormatting>
        <x14:conditionalFormatting xmlns:xm="http://schemas.microsoft.com/office/excel/2006/main">
          <x14:cfRule type="expression" priority="267" stopIfTrue="1" id="{740F22A1-C568-4BCF-A259-0E80A0F39931}">
            <xm:f>Report_DCF!$B$4="M USD"</xm:f>
            <x14:dxf>
              <numFmt numFmtId="189" formatCode="#,##0,,_);\(#,##0,,\);&quot; - &quot;;@_)"/>
            </x14:dxf>
          </x14:cfRule>
          <xm:sqref>N15</xm:sqref>
        </x14:conditionalFormatting>
        <x14:conditionalFormatting xmlns:xm="http://schemas.microsoft.com/office/excel/2006/main">
          <x14:cfRule type="expression" priority="266" stopIfTrue="1" id="{CFCFBB94-873D-466E-A5AB-5F96F296F3B1}">
            <xm:f>Report_DCF!$B$4="M USD"</xm:f>
            <x14:dxf>
              <numFmt numFmtId="189" formatCode="#,##0,,_);\(#,##0,,\);&quot; - &quot;;@_)"/>
            </x14:dxf>
          </x14:cfRule>
          <xm:sqref>O15</xm:sqref>
        </x14:conditionalFormatting>
        <x14:conditionalFormatting xmlns:xm="http://schemas.microsoft.com/office/excel/2006/main">
          <x14:cfRule type="expression" priority="265" stopIfTrue="1" id="{953EBE00-FB08-409B-A789-04DC0859313D}">
            <xm:f>Report_DCF!$B$4="M USD"</xm:f>
            <x14:dxf>
              <numFmt numFmtId="189" formatCode="#,##0,,_);\(#,##0,,\);&quot; - &quot;;@_)"/>
            </x14:dxf>
          </x14:cfRule>
          <xm:sqref>P15</xm:sqref>
        </x14:conditionalFormatting>
        <x14:conditionalFormatting xmlns:xm="http://schemas.microsoft.com/office/excel/2006/main">
          <x14:cfRule type="expression" priority="264" stopIfTrue="1" id="{A4A7F264-43E3-4455-AE33-F24C4EDA3FE0}">
            <xm:f>Report_DCF!$B$4="M USD"</xm:f>
            <x14:dxf>
              <numFmt numFmtId="189" formatCode="#,##0,,_);\(#,##0,,\);&quot; - &quot;;@_)"/>
            </x14:dxf>
          </x14:cfRule>
          <xm:sqref>F16</xm:sqref>
        </x14:conditionalFormatting>
        <x14:conditionalFormatting xmlns:xm="http://schemas.microsoft.com/office/excel/2006/main">
          <x14:cfRule type="expression" priority="263" stopIfTrue="1" id="{4302A60A-116B-4217-A017-A366B4D477DD}">
            <xm:f>Report_DCF!$B$4="M USD"</xm:f>
            <x14:dxf>
              <numFmt numFmtId="189" formatCode="#,##0,,_);\(#,##0,,\);&quot; - &quot;;@_)"/>
            </x14:dxf>
          </x14:cfRule>
          <xm:sqref>G16</xm:sqref>
        </x14:conditionalFormatting>
        <x14:conditionalFormatting xmlns:xm="http://schemas.microsoft.com/office/excel/2006/main">
          <x14:cfRule type="expression" priority="262" stopIfTrue="1" id="{3A48C556-0B66-4A69-95EB-887400D3E4F5}">
            <xm:f>Report_DCF!$B$4="M USD"</xm:f>
            <x14:dxf>
              <numFmt numFmtId="189" formatCode="#,##0,,_);\(#,##0,,\);&quot; - &quot;;@_)"/>
            </x14:dxf>
          </x14:cfRule>
          <xm:sqref>H16</xm:sqref>
        </x14:conditionalFormatting>
        <x14:conditionalFormatting xmlns:xm="http://schemas.microsoft.com/office/excel/2006/main">
          <x14:cfRule type="expression" priority="261" stopIfTrue="1" id="{300DB9D8-7E79-401C-86A7-06D0EFBEC97A}">
            <xm:f>Report_DCF!$B$4="M USD"</xm:f>
            <x14:dxf>
              <numFmt numFmtId="189" formatCode="#,##0,,_);\(#,##0,,\);&quot; - &quot;;@_)"/>
            </x14:dxf>
          </x14:cfRule>
          <xm:sqref>I16</xm:sqref>
        </x14:conditionalFormatting>
        <x14:conditionalFormatting xmlns:xm="http://schemas.microsoft.com/office/excel/2006/main">
          <x14:cfRule type="expression" priority="260" stopIfTrue="1" id="{207A5700-EC92-4009-9262-86B9C54333DB}">
            <xm:f>Report_DCF!$B$4="M USD"</xm:f>
            <x14:dxf>
              <numFmt numFmtId="189" formatCode="#,##0,,_);\(#,##0,,\);&quot; - &quot;;@_)"/>
            </x14:dxf>
          </x14:cfRule>
          <xm:sqref>J16</xm:sqref>
        </x14:conditionalFormatting>
        <x14:conditionalFormatting xmlns:xm="http://schemas.microsoft.com/office/excel/2006/main">
          <x14:cfRule type="expression" priority="259" stopIfTrue="1" id="{A6C0DCE1-E9BD-45E2-BFAC-AA729983CC06}">
            <xm:f>Report_DCF!$B$4="M USD"</xm:f>
            <x14:dxf>
              <numFmt numFmtId="189" formatCode="#,##0,,_);\(#,##0,,\);&quot; - &quot;;@_)"/>
            </x14:dxf>
          </x14:cfRule>
          <xm:sqref>K16</xm:sqref>
        </x14:conditionalFormatting>
        <x14:conditionalFormatting xmlns:xm="http://schemas.microsoft.com/office/excel/2006/main">
          <x14:cfRule type="expression" priority="258" stopIfTrue="1" id="{646926E0-42E2-4BCF-ABE5-388E51BCDE8A}">
            <xm:f>Report_DCF!$B$4="M USD"</xm:f>
            <x14:dxf>
              <numFmt numFmtId="189" formatCode="#,##0,,_);\(#,##0,,\);&quot; - &quot;;@_)"/>
            </x14:dxf>
          </x14:cfRule>
          <xm:sqref>L16</xm:sqref>
        </x14:conditionalFormatting>
        <x14:conditionalFormatting xmlns:xm="http://schemas.microsoft.com/office/excel/2006/main">
          <x14:cfRule type="expression" priority="257" stopIfTrue="1" id="{BB33CC07-798F-4552-B9A5-B976FD1D727C}">
            <xm:f>Report_DCF!$B$4="M USD"</xm:f>
            <x14:dxf>
              <numFmt numFmtId="189" formatCode="#,##0,,_);\(#,##0,,\);&quot; - &quot;;@_)"/>
            </x14:dxf>
          </x14:cfRule>
          <xm:sqref>M16</xm:sqref>
        </x14:conditionalFormatting>
        <x14:conditionalFormatting xmlns:xm="http://schemas.microsoft.com/office/excel/2006/main">
          <x14:cfRule type="expression" priority="256" stopIfTrue="1" id="{2B7F5670-FC26-41A7-AF2E-25BF84893B5E}">
            <xm:f>Report_DCF!$B$4="M USD"</xm:f>
            <x14:dxf>
              <numFmt numFmtId="189" formatCode="#,##0,,_);\(#,##0,,\);&quot; - &quot;;@_)"/>
            </x14:dxf>
          </x14:cfRule>
          <xm:sqref>N16</xm:sqref>
        </x14:conditionalFormatting>
        <x14:conditionalFormatting xmlns:xm="http://schemas.microsoft.com/office/excel/2006/main">
          <x14:cfRule type="expression" priority="255" stopIfTrue="1" id="{56A96F0B-AFBE-4DD1-8032-7928A02FB76F}">
            <xm:f>Report_DCF!$B$4="M USD"</xm:f>
            <x14:dxf>
              <numFmt numFmtId="189" formatCode="#,##0,,_);\(#,##0,,\);&quot; - &quot;;@_)"/>
            </x14:dxf>
          </x14:cfRule>
          <xm:sqref>O16</xm:sqref>
        </x14:conditionalFormatting>
        <x14:conditionalFormatting xmlns:xm="http://schemas.microsoft.com/office/excel/2006/main">
          <x14:cfRule type="expression" priority="254" stopIfTrue="1" id="{30A9F287-6C54-4754-9878-8212820A9111}">
            <xm:f>Report_DCF!$B$4="M USD"</xm:f>
            <x14:dxf>
              <numFmt numFmtId="189" formatCode="#,##0,,_);\(#,##0,,\);&quot; - &quot;;@_)"/>
            </x14:dxf>
          </x14:cfRule>
          <xm:sqref>P16</xm:sqref>
        </x14:conditionalFormatting>
        <x14:conditionalFormatting xmlns:xm="http://schemas.microsoft.com/office/excel/2006/main">
          <x14:cfRule type="expression" priority="253" stopIfTrue="1" id="{5AA7C7BA-5103-4DC8-8DC0-EEF0675D99DE}">
            <xm:f>Report_DCF!$B$4="M USD"</xm:f>
            <x14:dxf>
              <numFmt numFmtId="189" formatCode="#,##0,,_);\(#,##0,,\);&quot; - &quot;;@_)"/>
            </x14:dxf>
          </x14:cfRule>
          <xm:sqref>F17</xm:sqref>
        </x14:conditionalFormatting>
        <x14:conditionalFormatting xmlns:xm="http://schemas.microsoft.com/office/excel/2006/main">
          <x14:cfRule type="expression" priority="252" stopIfTrue="1" id="{56BFFE53-625C-48CB-84B5-B300B657862D}">
            <xm:f>Report_DCF!$B$4="M USD"</xm:f>
            <x14:dxf>
              <numFmt numFmtId="189" formatCode="#,##0,,_);\(#,##0,,\);&quot; - &quot;;@_)"/>
            </x14:dxf>
          </x14:cfRule>
          <xm:sqref>G17</xm:sqref>
        </x14:conditionalFormatting>
        <x14:conditionalFormatting xmlns:xm="http://schemas.microsoft.com/office/excel/2006/main">
          <x14:cfRule type="expression" priority="251" stopIfTrue="1" id="{A35F80D7-CA55-4B69-99DE-BE6641BDADDE}">
            <xm:f>Report_DCF!$B$4="M USD"</xm:f>
            <x14:dxf>
              <numFmt numFmtId="189" formatCode="#,##0,,_);\(#,##0,,\);&quot; - &quot;;@_)"/>
            </x14:dxf>
          </x14:cfRule>
          <xm:sqref>H17</xm:sqref>
        </x14:conditionalFormatting>
        <x14:conditionalFormatting xmlns:xm="http://schemas.microsoft.com/office/excel/2006/main">
          <x14:cfRule type="expression" priority="250" stopIfTrue="1" id="{024BE392-F556-4B4E-9172-C131AE453CDB}">
            <xm:f>Report_DCF!$B$4="M USD"</xm:f>
            <x14:dxf>
              <numFmt numFmtId="189" formatCode="#,##0,,_);\(#,##0,,\);&quot; - &quot;;@_)"/>
            </x14:dxf>
          </x14:cfRule>
          <xm:sqref>I17</xm:sqref>
        </x14:conditionalFormatting>
        <x14:conditionalFormatting xmlns:xm="http://schemas.microsoft.com/office/excel/2006/main">
          <x14:cfRule type="expression" priority="249" stopIfTrue="1" id="{BDE5FE6E-31C5-4906-BCD2-6F2A3CA7C54B}">
            <xm:f>Report_DCF!$B$4="M USD"</xm:f>
            <x14:dxf>
              <numFmt numFmtId="189" formatCode="#,##0,,_);\(#,##0,,\);&quot; - &quot;;@_)"/>
            </x14:dxf>
          </x14:cfRule>
          <xm:sqref>J17</xm:sqref>
        </x14:conditionalFormatting>
        <x14:conditionalFormatting xmlns:xm="http://schemas.microsoft.com/office/excel/2006/main">
          <x14:cfRule type="expression" priority="248" stopIfTrue="1" id="{5ADC9785-AD21-4706-8BC6-109F14B2C971}">
            <xm:f>Report_DCF!$B$4="M USD"</xm:f>
            <x14:dxf>
              <numFmt numFmtId="189" formatCode="#,##0,,_);\(#,##0,,\);&quot; - &quot;;@_)"/>
            </x14:dxf>
          </x14:cfRule>
          <xm:sqref>K17</xm:sqref>
        </x14:conditionalFormatting>
        <x14:conditionalFormatting xmlns:xm="http://schemas.microsoft.com/office/excel/2006/main">
          <x14:cfRule type="expression" priority="247" stopIfTrue="1" id="{DD4248DF-597F-4906-ACA1-3A891B05636B}">
            <xm:f>Report_DCF!$B$4="M USD"</xm:f>
            <x14:dxf>
              <numFmt numFmtId="189" formatCode="#,##0,,_);\(#,##0,,\);&quot; - &quot;;@_)"/>
            </x14:dxf>
          </x14:cfRule>
          <xm:sqref>L17</xm:sqref>
        </x14:conditionalFormatting>
        <x14:conditionalFormatting xmlns:xm="http://schemas.microsoft.com/office/excel/2006/main">
          <x14:cfRule type="expression" priority="246" stopIfTrue="1" id="{B02356FF-1F20-413D-B422-363C06D5C968}">
            <xm:f>Report_DCF!$B$4="M USD"</xm:f>
            <x14:dxf>
              <numFmt numFmtId="189" formatCode="#,##0,,_);\(#,##0,,\);&quot; - &quot;;@_)"/>
            </x14:dxf>
          </x14:cfRule>
          <xm:sqref>M17</xm:sqref>
        </x14:conditionalFormatting>
        <x14:conditionalFormatting xmlns:xm="http://schemas.microsoft.com/office/excel/2006/main">
          <x14:cfRule type="expression" priority="245" stopIfTrue="1" id="{C74418AC-994B-44AF-9DAB-F834A5DBE3B6}">
            <xm:f>Report_DCF!$B$4="M USD"</xm:f>
            <x14:dxf>
              <numFmt numFmtId="189" formatCode="#,##0,,_);\(#,##0,,\);&quot; - &quot;;@_)"/>
            </x14:dxf>
          </x14:cfRule>
          <xm:sqref>N17</xm:sqref>
        </x14:conditionalFormatting>
        <x14:conditionalFormatting xmlns:xm="http://schemas.microsoft.com/office/excel/2006/main">
          <x14:cfRule type="expression" priority="244" stopIfTrue="1" id="{F37C6482-824D-43E6-B279-6A6BB56D7E67}">
            <xm:f>Report_DCF!$B$4="M USD"</xm:f>
            <x14:dxf>
              <numFmt numFmtId="189" formatCode="#,##0,,_);\(#,##0,,\);&quot; - &quot;;@_)"/>
            </x14:dxf>
          </x14:cfRule>
          <xm:sqref>O17</xm:sqref>
        </x14:conditionalFormatting>
        <x14:conditionalFormatting xmlns:xm="http://schemas.microsoft.com/office/excel/2006/main">
          <x14:cfRule type="expression" priority="243" stopIfTrue="1" id="{EE05371C-1C8C-4569-B111-0D95877C4A20}">
            <xm:f>Report_DCF!$B$4="M USD"</xm:f>
            <x14:dxf>
              <numFmt numFmtId="189" formatCode="#,##0,,_);\(#,##0,,\);&quot; - &quot;;@_)"/>
            </x14:dxf>
          </x14:cfRule>
          <xm:sqref>P17</xm:sqref>
        </x14:conditionalFormatting>
        <x14:conditionalFormatting xmlns:xm="http://schemas.microsoft.com/office/excel/2006/main">
          <x14:cfRule type="expression" priority="242" stopIfTrue="1" id="{42DCBBDF-C008-4F2A-9969-E38FA5534E0C}">
            <xm:f>Report_DCF!$B$4="M USD"</xm:f>
            <x14:dxf>
              <numFmt numFmtId="189" formatCode="#,##0,,_);\(#,##0,,\);&quot; - &quot;;@_)"/>
            </x14:dxf>
          </x14:cfRule>
          <xm:sqref>F18</xm:sqref>
        </x14:conditionalFormatting>
        <x14:conditionalFormatting xmlns:xm="http://schemas.microsoft.com/office/excel/2006/main">
          <x14:cfRule type="expression" priority="241" stopIfTrue="1" id="{6C859703-4439-4134-8599-659DE8278086}">
            <xm:f>Report_DCF!$B$4="M USD"</xm:f>
            <x14:dxf>
              <numFmt numFmtId="189" formatCode="#,##0,,_);\(#,##0,,\);&quot; - &quot;;@_)"/>
            </x14:dxf>
          </x14:cfRule>
          <xm:sqref>G18</xm:sqref>
        </x14:conditionalFormatting>
        <x14:conditionalFormatting xmlns:xm="http://schemas.microsoft.com/office/excel/2006/main">
          <x14:cfRule type="expression" priority="240" stopIfTrue="1" id="{E13CF720-7C66-4C85-B9DE-EC246894EBAA}">
            <xm:f>Report_DCF!$B$4="M USD"</xm:f>
            <x14:dxf>
              <numFmt numFmtId="189" formatCode="#,##0,,_);\(#,##0,,\);&quot; - &quot;;@_)"/>
            </x14:dxf>
          </x14:cfRule>
          <xm:sqref>H18</xm:sqref>
        </x14:conditionalFormatting>
        <x14:conditionalFormatting xmlns:xm="http://schemas.microsoft.com/office/excel/2006/main">
          <x14:cfRule type="expression" priority="239" stopIfTrue="1" id="{87848C49-9291-459A-8A79-2135072EF9D8}">
            <xm:f>Report_DCF!$B$4="M USD"</xm:f>
            <x14:dxf>
              <numFmt numFmtId="189" formatCode="#,##0,,_);\(#,##0,,\);&quot; - &quot;;@_)"/>
            </x14:dxf>
          </x14:cfRule>
          <xm:sqref>I18</xm:sqref>
        </x14:conditionalFormatting>
        <x14:conditionalFormatting xmlns:xm="http://schemas.microsoft.com/office/excel/2006/main">
          <x14:cfRule type="expression" priority="238" stopIfTrue="1" id="{93D3A4A3-A648-41C3-A442-4BA9C874F225}">
            <xm:f>Report_DCF!$B$4="M USD"</xm:f>
            <x14:dxf>
              <numFmt numFmtId="189" formatCode="#,##0,,_);\(#,##0,,\);&quot; - &quot;;@_)"/>
            </x14:dxf>
          </x14:cfRule>
          <xm:sqref>J18</xm:sqref>
        </x14:conditionalFormatting>
        <x14:conditionalFormatting xmlns:xm="http://schemas.microsoft.com/office/excel/2006/main">
          <x14:cfRule type="expression" priority="237" stopIfTrue="1" id="{7C684E79-CA3F-4A59-9771-3D97522D21F1}">
            <xm:f>Report_DCF!$B$4="M USD"</xm:f>
            <x14:dxf>
              <numFmt numFmtId="189" formatCode="#,##0,,_);\(#,##0,,\);&quot; - &quot;;@_)"/>
            </x14:dxf>
          </x14:cfRule>
          <xm:sqref>K18</xm:sqref>
        </x14:conditionalFormatting>
        <x14:conditionalFormatting xmlns:xm="http://schemas.microsoft.com/office/excel/2006/main">
          <x14:cfRule type="expression" priority="236" stopIfTrue="1" id="{0687F369-3E79-40C0-8191-420B5E037FF5}">
            <xm:f>Report_DCF!$B$4="M USD"</xm:f>
            <x14:dxf>
              <numFmt numFmtId="189" formatCode="#,##0,,_);\(#,##0,,\);&quot; - &quot;;@_)"/>
            </x14:dxf>
          </x14:cfRule>
          <xm:sqref>L18</xm:sqref>
        </x14:conditionalFormatting>
        <x14:conditionalFormatting xmlns:xm="http://schemas.microsoft.com/office/excel/2006/main">
          <x14:cfRule type="expression" priority="235" stopIfTrue="1" id="{0894FA67-58EA-4755-BCED-BA4AC65A433C}">
            <xm:f>Report_DCF!$B$4="M USD"</xm:f>
            <x14:dxf>
              <numFmt numFmtId="189" formatCode="#,##0,,_);\(#,##0,,\);&quot; - &quot;;@_)"/>
            </x14:dxf>
          </x14:cfRule>
          <xm:sqref>M18</xm:sqref>
        </x14:conditionalFormatting>
        <x14:conditionalFormatting xmlns:xm="http://schemas.microsoft.com/office/excel/2006/main">
          <x14:cfRule type="expression" priority="234" stopIfTrue="1" id="{F5C8A184-1F05-46B0-A762-C560CEFBFA7F}">
            <xm:f>Report_DCF!$B$4="M USD"</xm:f>
            <x14:dxf>
              <numFmt numFmtId="189" formatCode="#,##0,,_);\(#,##0,,\);&quot; - &quot;;@_)"/>
            </x14:dxf>
          </x14:cfRule>
          <xm:sqref>N18</xm:sqref>
        </x14:conditionalFormatting>
        <x14:conditionalFormatting xmlns:xm="http://schemas.microsoft.com/office/excel/2006/main">
          <x14:cfRule type="expression" priority="233" stopIfTrue="1" id="{3039DE9F-52F2-4756-AFAF-9E8B98F31705}">
            <xm:f>Report_DCF!$B$4="M USD"</xm:f>
            <x14:dxf>
              <numFmt numFmtId="189" formatCode="#,##0,,_);\(#,##0,,\);&quot; - &quot;;@_)"/>
            </x14:dxf>
          </x14:cfRule>
          <xm:sqref>O18</xm:sqref>
        </x14:conditionalFormatting>
        <x14:conditionalFormatting xmlns:xm="http://schemas.microsoft.com/office/excel/2006/main">
          <x14:cfRule type="expression" priority="232" stopIfTrue="1" id="{F1158C95-E199-40BD-9B71-47267241B028}">
            <xm:f>Report_DCF!$B$4="M USD"</xm:f>
            <x14:dxf>
              <numFmt numFmtId="189" formatCode="#,##0,,_);\(#,##0,,\);&quot; - &quot;;@_)"/>
            </x14:dxf>
          </x14:cfRule>
          <xm:sqref>P18</xm:sqref>
        </x14:conditionalFormatting>
        <x14:conditionalFormatting xmlns:xm="http://schemas.microsoft.com/office/excel/2006/main">
          <x14:cfRule type="expression" priority="231" stopIfTrue="1" id="{78BCE10F-6043-4735-B09C-68463329E8D3}">
            <xm:f>Report_DCF!$B$4="M USD"</xm:f>
            <x14:dxf>
              <numFmt numFmtId="189" formatCode="#,##0,,_);\(#,##0,,\);&quot; - &quot;;@_)"/>
            </x14:dxf>
          </x14:cfRule>
          <xm:sqref>F19</xm:sqref>
        </x14:conditionalFormatting>
        <x14:conditionalFormatting xmlns:xm="http://schemas.microsoft.com/office/excel/2006/main">
          <x14:cfRule type="expression" priority="230" stopIfTrue="1" id="{A392EB0D-CF60-49FD-85BE-E3DB0825A3AF}">
            <xm:f>Report_DCF!$B$4="M USD"</xm:f>
            <x14:dxf>
              <numFmt numFmtId="189" formatCode="#,##0,,_);\(#,##0,,\);&quot; - &quot;;@_)"/>
            </x14:dxf>
          </x14:cfRule>
          <xm:sqref>G19</xm:sqref>
        </x14:conditionalFormatting>
        <x14:conditionalFormatting xmlns:xm="http://schemas.microsoft.com/office/excel/2006/main">
          <x14:cfRule type="expression" priority="229" stopIfTrue="1" id="{34519662-C7C2-418D-B03C-43019B8C9138}">
            <xm:f>Report_DCF!$B$4="M USD"</xm:f>
            <x14:dxf>
              <numFmt numFmtId="189" formatCode="#,##0,,_);\(#,##0,,\);&quot; - &quot;;@_)"/>
            </x14:dxf>
          </x14:cfRule>
          <xm:sqref>H19</xm:sqref>
        </x14:conditionalFormatting>
        <x14:conditionalFormatting xmlns:xm="http://schemas.microsoft.com/office/excel/2006/main">
          <x14:cfRule type="expression" priority="228" stopIfTrue="1" id="{6E1249E9-C560-4146-8B38-F25FD5D5E3F2}">
            <xm:f>Report_DCF!$B$4="M USD"</xm:f>
            <x14:dxf>
              <numFmt numFmtId="189" formatCode="#,##0,,_);\(#,##0,,\);&quot; - &quot;;@_)"/>
            </x14:dxf>
          </x14:cfRule>
          <xm:sqref>I19</xm:sqref>
        </x14:conditionalFormatting>
        <x14:conditionalFormatting xmlns:xm="http://schemas.microsoft.com/office/excel/2006/main">
          <x14:cfRule type="expression" priority="227" stopIfTrue="1" id="{5E554B50-D44E-4B36-8527-17EEEDC0F886}">
            <xm:f>Report_DCF!$B$4="M USD"</xm:f>
            <x14:dxf>
              <numFmt numFmtId="189" formatCode="#,##0,,_);\(#,##0,,\);&quot; - &quot;;@_)"/>
            </x14:dxf>
          </x14:cfRule>
          <xm:sqref>J19</xm:sqref>
        </x14:conditionalFormatting>
        <x14:conditionalFormatting xmlns:xm="http://schemas.microsoft.com/office/excel/2006/main">
          <x14:cfRule type="expression" priority="226" stopIfTrue="1" id="{A3C6A28C-67A8-4A14-BBFC-D8378B198DF9}">
            <xm:f>Report_DCF!$B$4="M USD"</xm:f>
            <x14:dxf>
              <numFmt numFmtId="189" formatCode="#,##0,,_);\(#,##0,,\);&quot; - &quot;;@_)"/>
            </x14:dxf>
          </x14:cfRule>
          <xm:sqref>K19</xm:sqref>
        </x14:conditionalFormatting>
        <x14:conditionalFormatting xmlns:xm="http://schemas.microsoft.com/office/excel/2006/main">
          <x14:cfRule type="expression" priority="225" stopIfTrue="1" id="{116BD0C3-974D-4AAB-B403-96A77D1678AF}">
            <xm:f>Report_DCF!$B$4="M USD"</xm:f>
            <x14:dxf>
              <numFmt numFmtId="189" formatCode="#,##0,,_);\(#,##0,,\);&quot; - &quot;;@_)"/>
            </x14:dxf>
          </x14:cfRule>
          <xm:sqref>L19</xm:sqref>
        </x14:conditionalFormatting>
        <x14:conditionalFormatting xmlns:xm="http://schemas.microsoft.com/office/excel/2006/main">
          <x14:cfRule type="expression" priority="224" stopIfTrue="1" id="{0AB15D89-6DA1-4E82-AC95-7E51A4481F91}">
            <xm:f>Report_DCF!$B$4="M USD"</xm:f>
            <x14:dxf>
              <numFmt numFmtId="189" formatCode="#,##0,,_);\(#,##0,,\);&quot; - &quot;;@_)"/>
            </x14:dxf>
          </x14:cfRule>
          <xm:sqref>M19</xm:sqref>
        </x14:conditionalFormatting>
        <x14:conditionalFormatting xmlns:xm="http://schemas.microsoft.com/office/excel/2006/main">
          <x14:cfRule type="expression" priority="223" stopIfTrue="1" id="{1C0183AB-BDD9-4E48-B087-1FE35576287E}">
            <xm:f>Report_DCF!$B$4="M USD"</xm:f>
            <x14:dxf>
              <numFmt numFmtId="189" formatCode="#,##0,,_);\(#,##0,,\);&quot; - &quot;;@_)"/>
            </x14:dxf>
          </x14:cfRule>
          <xm:sqref>N19</xm:sqref>
        </x14:conditionalFormatting>
        <x14:conditionalFormatting xmlns:xm="http://schemas.microsoft.com/office/excel/2006/main">
          <x14:cfRule type="expression" priority="222" stopIfTrue="1" id="{C948613E-522D-45B6-B20B-3826BEBC426B}">
            <xm:f>Report_DCF!$B$4="M USD"</xm:f>
            <x14:dxf>
              <numFmt numFmtId="189" formatCode="#,##0,,_);\(#,##0,,\);&quot; - &quot;;@_)"/>
            </x14:dxf>
          </x14:cfRule>
          <xm:sqref>O19</xm:sqref>
        </x14:conditionalFormatting>
        <x14:conditionalFormatting xmlns:xm="http://schemas.microsoft.com/office/excel/2006/main">
          <x14:cfRule type="expression" priority="221" stopIfTrue="1" id="{11B3439C-794F-4A79-BBF9-EC7C4407BF6C}">
            <xm:f>Report_DCF!$B$4="M USD"</xm:f>
            <x14:dxf>
              <numFmt numFmtId="189" formatCode="#,##0,,_);\(#,##0,,\);&quot; - &quot;;@_)"/>
            </x14:dxf>
          </x14:cfRule>
          <xm:sqref>P19</xm:sqref>
        </x14:conditionalFormatting>
        <x14:conditionalFormatting xmlns:xm="http://schemas.microsoft.com/office/excel/2006/main">
          <x14:cfRule type="expression" priority="220" stopIfTrue="1" id="{885A5EBF-3904-46E4-95A3-228285725038}">
            <xm:f>Report_DCF!$B$4="M USD"</xm:f>
            <x14:dxf>
              <numFmt numFmtId="189" formatCode="#,##0,,_);\(#,##0,,\);&quot; - &quot;;@_)"/>
            </x14:dxf>
          </x14:cfRule>
          <xm:sqref>F20</xm:sqref>
        </x14:conditionalFormatting>
        <x14:conditionalFormatting xmlns:xm="http://schemas.microsoft.com/office/excel/2006/main">
          <x14:cfRule type="expression" priority="219" stopIfTrue="1" id="{64DBB58D-99C0-4096-833B-FD58C5AE3330}">
            <xm:f>Report_DCF!$B$4="M USD"</xm:f>
            <x14:dxf>
              <numFmt numFmtId="189" formatCode="#,##0,,_);\(#,##0,,\);&quot; - &quot;;@_)"/>
            </x14:dxf>
          </x14:cfRule>
          <xm:sqref>G20</xm:sqref>
        </x14:conditionalFormatting>
        <x14:conditionalFormatting xmlns:xm="http://schemas.microsoft.com/office/excel/2006/main">
          <x14:cfRule type="expression" priority="218" stopIfTrue="1" id="{86266A18-A598-4392-BF6F-6C8A6D3FD57A}">
            <xm:f>Report_DCF!$B$4="M USD"</xm:f>
            <x14:dxf>
              <numFmt numFmtId="189" formatCode="#,##0,,_);\(#,##0,,\);&quot; - &quot;;@_)"/>
            </x14:dxf>
          </x14:cfRule>
          <xm:sqref>H20</xm:sqref>
        </x14:conditionalFormatting>
        <x14:conditionalFormatting xmlns:xm="http://schemas.microsoft.com/office/excel/2006/main">
          <x14:cfRule type="expression" priority="217" stopIfTrue="1" id="{60B6E9E3-3614-4971-8F08-BD503179CE05}">
            <xm:f>Report_DCF!$B$4="M USD"</xm:f>
            <x14:dxf>
              <numFmt numFmtId="189" formatCode="#,##0,,_);\(#,##0,,\);&quot; - &quot;;@_)"/>
            </x14:dxf>
          </x14:cfRule>
          <xm:sqref>I20</xm:sqref>
        </x14:conditionalFormatting>
        <x14:conditionalFormatting xmlns:xm="http://schemas.microsoft.com/office/excel/2006/main">
          <x14:cfRule type="expression" priority="216" stopIfTrue="1" id="{DB062DBF-D03B-4506-B0F9-8CD7C789E79A}">
            <xm:f>Report_DCF!$B$4="M USD"</xm:f>
            <x14:dxf>
              <numFmt numFmtId="189" formatCode="#,##0,,_);\(#,##0,,\);&quot; - &quot;;@_)"/>
            </x14:dxf>
          </x14:cfRule>
          <xm:sqref>J20</xm:sqref>
        </x14:conditionalFormatting>
        <x14:conditionalFormatting xmlns:xm="http://schemas.microsoft.com/office/excel/2006/main">
          <x14:cfRule type="expression" priority="215" stopIfTrue="1" id="{81628C30-2FDD-49DC-AA6A-416BCC890FE0}">
            <xm:f>Report_DCF!$B$4="M USD"</xm:f>
            <x14:dxf>
              <numFmt numFmtId="189" formatCode="#,##0,,_);\(#,##0,,\);&quot; - &quot;;@_)"/>
            </x14:dxf>
          </x14:cfRule>
          <xm:sqref>K20</xm:sqref>
        </x14:conditionalFormatting>
        <x14:conditionalFormatting xmlns:xm="http://schemas.microsoft.com/office/excel/2006/main">
          <x14:cfRule type="expression" priority="214" stopIfTrue="1" id="{F6254DA3-A4B1-489E-8251-BF697AF582B0}">
            <xm:f>Report_DCF!$B$4="M USD"</xm:f>
            <x14:dxf>
              <numFmt numFmtId="189" formatCode="#,##0,,_);\(#,##0,,\);&quot; - &quot;;@_)"/>
            </x14:dxf>
          </x14:cfRule>
          <xm:sqref>L20</xm:sqref>
        </x14:conditionalFormatting>
        <x14:conditionalFormatting xmlns:xm="http://schemas.microsoft.com/office/excel/2006/main">
          <x14:cfRule type="expression" priority="213" stopIfTrue="1" id="{57D2A33B-B95F-4A4C-ADB3-CCFA04E9C29D}">
            <xm:f>Report_DCF!$B$4="M USD"</xm:f>
            <x14:dxf>
              <numFmt numFmtId="189" formatCode="#,##0,,_);\(#,##0,,\);&quot; - &quot;;@_)"/>
            </x14:dxf>
          </x14:cfRule>
          <xm:sqref>M20</xm:sqref>
        </x14:conditionalFormatting>
        <x14:conditionalFormatting xmlns:xm="http://schemas.microsoft.com/office/excel/2006/main">
          <x14:cfRule type="expression" priority="212" stopIfTrue="1" id="{AA83B92E-51E3-4959-A4A3-0A8F0B489B05}">
            <xm:f>Report_DCF!$B$4="M USD"</xm:f>
            <x14:dxf>
              <numFmt numFmtId="189" formatCode="#,##0,,_);\(#,##0,,\);&quot; - &quot;;@_)"/>
            </x14:dxf>
          </x14:cfRule>
          <xm:sqref>N20</xm:sqref>
        </x14:conditionalFormatting>
        <x14:conditionalFormatting xmlns:xm="http://schemas.microsoft.com/office/excel/2006/main">
          <x14:cfRule type="expression" priority="211" stopIfTrue="1" id="{4D4EBC7A-CA9B-4551-9D18-3915AA1B9F5C}">
            <xm:f>Report_DCF!$B$4="M USD"</xm:f>
            <x14:dxf>
              <numFmt numFmtId="189" formatCode="#,##0,,_);\(#,##0,,\);&quot; - &quot;;@_)"/>
            </x14:dxf>
          </x14:cfRule>
          <xm:sqref>O20</xm:sqref>
        </x14:conditionalFormatting>
        <x14:conditionalFormatting xmlns:xm="http://schemas.microsoft.com/office/excel/2006/main">
          <x14:cfRule type="expression" priority="210" stopIfTrue="1" id="{2D2305A9-B869-4040-BD45-51576BE10F5B}">
            <xm:f>Report_DCF!$B$4="M USD"</xm:f>
            <x14:dxf>
              <numFmt numFmtId="189" formatCode="#,##0,,_);\(#,##0,,\);&quot; - &quot;;@_)"/>
            </x14:dxf>
          </x14:cfRule>
          <xm:sqref>P20</xm:sqref>
        </x14:conditionalFormatting>
        <x14:conditionalFormatting xmlns:xm="http://schemas.microsoft.com/office/excel/2006/main">
          <x14:cfRule type="expression" priority="209" stopIfTrue="1" id="{4A45A8A9-DAB7-4009-BAA8-A9167F22FCD6}">
            <xm:f>Report_DCF!$B$4="M USD"</xm:f>
            <x14:dxf>
              <numFmt numFmtId="189" formatCode="#,##0,,_);\(#,##0,,\);&quot; - &quot;;@_)"/>
            </x14:dxf>
          </x14:cfRule>
          <xm:sqref>F21</xm:sqref>
        </x14:conditionalFormatting>
        <x14:conditionalFormatting xmlns:xm="http://schemas.microsoft.com/office/excel/2006/main">
          <x14:cfRule type="expression" priority="208" stopIfTrue="1" id="{A6380383-1342-4359-9A00-5C3904BA881B}">
            <xm:f>Report_DCF!$B$4="M USD"</xm:f>
            <x14:dxf>
              <numFmt numFmtId="189" formatCode="#,##0,,_);\(#,##0,,\);&quot; - &quot;;@_)"/>
            </x14:dxf>
          </x14:cfRule>
          <xm:sqref>G21</xm:sqref>
        </x14:conditionalFormatting>
        <x14:conditionalFormatting xmlns:xm="http://schemas.microsoft.com/office/excel/2006/main">
          <x14:cfRule type="expression" priority="207" stopIfTrue="1" id="{F980229C-5F3B-4FC4-813B-0326EEBF3005}">
            <xm:f>Report_DCF!$B$4="M USD"</xm:f>
            <x14:dxf>
              <numFmt numFmtId="189" formatCode="#,##0,,_);\(#,##0,,\);&quot; - &quot;;@_)"/>
            </x14:dxf>
          </x14:cfRule>
          <xm:sqref>H21</xm:sqref>
        </x14:conditionalFormatting>
        <x14:conditionalFormatting xmlns:xm="http://schemas.microsoft.com/office/excel/2006/main">
          <x14:cfRule type="expression" priority="206" stopIfTrue="1" id="{40FB46DD-8594-434C-9853-E839803D17DC}">
            <xm:f>Report_DCF!$B$4="M USD"</xm:f>
            <x14:dxf>
              <numFmt numFmtId="189" formatCode="#,##0,,_);\(#,##0,,\);&quot; - &quot;;@_)"/>
            </x14:dxf>
          </x14:cfRule>
          <xm:sqref>I21</xm:sqref>
        </x14:conditionalFormatting>
        <x14:conditionalFormatting xmlns:xm="http://schemas.microsoft.com/office/excel/2006/main">
          <x14:cfRule type="expression" priority="205" stopIfTrue="1" id="{EF577EC6-0FCA-4D32-9038-6F5089DFEFD5}">
            <xm:f>Report_DCF!$B$4="M USD"</xm:f>
            <x14:dxf>
              <numFmt numFmtId="189" formatCode="#,##0,,_);\(#,##0,,\);&quot; - &quot;;@_)"/>
            </x14:dxf>
          </x14:cfRule>
          <xm:sqref>J21</xm:sqref>
        </x14:conditionalFormatting>
        <x14:conditionalFormatting xmlns:xm="http://schemas.microsoft.com/office/excel/2006/main">
          <x14:cfRule type="expression" priority="204" stopIfTrue="1" id="{824DF62A-BCE4-46E4-951D-3332E412AE38}">
            <xm:f>Report_DCF!$B$4="M USD"</xm:f>
            <x14:dxf>
              <numFmt numFmtId="189" formatCode="#,##0,,_);\(#,##0,,\);&quot; - &quot;;@_)"/>
            </x14:dxf>
          </x14:cfRule>
          <xm:sqref>K21</xm:sqref>
        </x14:conditionalFormatting>
        <x14:conditionalFormatting xmlns:xm="http://schemas.microsoft.com/office/excel/2006/main">
          <x14:cfRule type="expression" priority="203" stopIfTrue="1" id="{7125821C-15D0-4970-A6B5-99FDCDAF748C}">
            <xm:f>Report_DCF!$B$4="M USD"</xm:f>
            <x14:dxf>
              <numFmt numFmtId="189" formatCode="#,##0,,_);\(#,##0,,\);&quot; - &quot;;@_)"/>
            </x14:dxf>
          </x14:cfRule>
          <xm:sqref>L21</xm:sqref>
        </x14:conditionalFormatting>
        <x14:conditionalFormatting xmlns:xm="http://schemas.microsoft.com/office/excel/2006/main">
          <x14:cfRule type="expression" priority="202" stopIfTrue="1" id="{C490FF13-1639-4025-BE60-ECDF595C378B}">
            <xm:f>Report_DCF!$B$4="M USD"</xm:f>
            <x14:dxf>
              <numFmt numFmtId="189" formatCode="#,##0,,_);\(#,##0,,\);&quot; - &quot;;@_)"/>
            </x14:dxf>
          </x14:cfRule>
          <xm:sqref>M21</xm:sqref>
        </x14:conditionalFormatting>
        <x14:conditionalFormatting xmlns:xm="http://schemas.microsoft.com/office/excel/2006/main">
          <x14:cfRule type="expression" priority="201" stopIfTrue="1" id="{3C746B18-C1C7-4844-B281-F87DB29382C0}">
            <xm:f>Report_DCF!$B$4="M USD"</xm:f>
            <x14:dxf>
              <numFmt numFmtId="189" formatCode="#,##0,,_);\(#,##0,,\);&quot; - &quot;;@_)"/>
            </x14:dxf>
          </x14:cfRule>
          <xm:sqref>N21</xm:sqref>
        </x14:conditionalFormatting>
        <x14:conditionalFormatting xmlns:xm="http://schemas.microsoft.com/office/excel/2006/main">
          <x14:cfRule type="expression" priority="200" stopIfTrue="1" id="{DC2B9335-5280-4616-8ADE-1EBE7D165CD9}">
            <xm:f>Report_DCF!$B$4="M USD"</xm:f>
            <x14:dxf>
              <numFmt numFmtId="189" formatCode="#,##0,,_);\(#,##0,,\);&quot; - &quot;;@_)"/>
            </x14:dxf>
          </x14:cfRule>
          <xm:sqref>O21</xm:sqref>
        </x14:conditionalFormatting>
        <x14:conditionalFormatting xmlns:xm="http://schemas.microsoft.com/office/excel/2006/main">
          <x14:cfRule type="expression" priority="199" stopIfTrue="1" id="{3C3E5DF6-B8FA-48D3-8C93-F887FCC7D007}">
            <xm:f>Report_DCF!$B$4="M USD"</xm:f>
            <x14:dxf>
              <numFmt numFmtId="189" formatCode="#,##0,,_);\(#,##0,,\);&quot; - &quot;;@_)"/>
            </x14:dxf>
          </x14:cfRule>
          <xm:sqref>P21</xm:sqref>
        </x14:conditionalFormatting>
        <x14:conditionalFormatting xmlns:xm="http://schemas.microsoft.com/office/excel/2006/main">
          <x14:cfRule type="expression" priority="198" stopIfTrue="1" id="{00E55D4E-C751-432B-BC12-46BB5164FAA5}">
            <xm:f>Report_DCF!$B$4="M USD"</xm:f>
            <x14:dxf>
              <numFmt numFmtId="189" formatCode="#,##0,,_);\(#,##0,,\);&quot; - &quot;;@_)"/>
            </x14:dxf>
          </x14:cfRule>
          <xm:sqref>F22</xm:sqref>
        </x14:conditionalFormatting>
        <x14:conditionalFormatting xmlns:xm="http://schemas.microsoft.com/office/excel/2006/main">
          <x14:cfRule type="expression" priority="197" stopIfTrue="1" id="{66CFF5C6-5962-4746-A41B-2E705762DA7E}">
            <xm:f>Report_DCF!$B$4="M USD"</xm:f>
            <x14:dxf>
              <numFmt numFmtId="189" formatCode="#,##0,,_);\(#,##0,,\);&quot; - &quot;;@_)"/>
            </x14:dxf>
          </x14:cfRule>
          <xm:sqref>G22</xm:sqref>
        </x14:conditionalFormatting>
        <x14:conditionalFormatting xmlns:xm="http://schemas.microsoft.com/office/excel/2006/main">
          <x14:cfRule type="expression" priority="196" stopIfTrue="1" id="{3909D59C-5135-4F46-B435-15010F68B107}">
            <xm:f>Report_DCF!$B$4="M USD"</xm:f>
            <x14:dxf>
              <numFmt numFmtId="189" formatCode="#,##0,,_);\(#,##0,,\);&quot; - &quot;;@_)"/>
            </x14:dxf>
          </x14:cfRule>
          <xm:sqref>H22</xm:sqref>
        </x14:conditionalFormatting>
        <x14:conditionalFormatting xmlns:xm="http://schemas.microsoft.com/office/excel/2006/main">
          <x14:cfRule type="expression" priority="195" stopIfTrue="1" id="{9D5A41FA-3605-4595-9B55-B42E5591EE02}">
            <xm:f>Report_DCF!$B$4="M USD"</xm:f>
            <x14:dxf>
              <numFmt numFmtId="189" formatCode="#,##0,,_);\(#,##0,,\);&quot; - &quot;;@_)"/>
            </x14:dxf>
          </x14:cfRule>
          <xm:sqref>I22</xm:sqref>
        </x14:conditionalFormatting>
        <x14:conditionalFormatting xmlns:xm="http://schemas.microsoft.com/office/excel/2006/main">
          <x14:cfRule type="expression" priority="194" stopIfTrue="1" id="{3B03A60F-D9A9-4506-B805-765E0F5DC603}">
            <xm:f>Report_DCF!$B$4="M USD"</xm:f>
            <x14:dxf>
              <numFmt numFmtId="189" formatCode="#,##0,,_);\(#,##0,,\);&quot; - &quot;;@_)"/>
            </x14:dxf>
          </x14:cfRule>
          <xm:sqref>J22</xm:sqref>
        </x14:conditionalFormatting>
        <x14:conditionalFormatting xmlns:xm="http://schemas.microsoft.com/office/excel/2006/main">
          <x14:cfRule type="expression" priority="193" stopIfTrue="1" id="{1FCB7B7C-6D6B-4F5E-B300-1B92A5FB7B1E}">
            <xm:f>Report_DCF!$B$4="M USD"</xm:f>
            <x14:dxf>
              <numFmt numFmtId="189" formatCode="#,##0,,_);\(#,##0,,\);&quot; - &quot;;@_)"/>
            </x14:dxf>
          </x14:cfRule>
          <xm:sqref>K22</xm:sqref>
        </x14:conditionalFormatting>
        <x14:conditionalFormatting xmlns:xm="http://schemas.microsoft.com/office/excel/2006/main">
          <x14:cfRule type="expression" priority="192" stopIfTrue="1" id="{BEFF417D-2A65-4A92-802D-918ABADB042A}">
            <xm:f>Report_DCF!$B$4="M USD"</xm:f>
            <x14:dxf>
              <numFmt numFmtId="189" formatCode="#,##0,,_);\(#,##0,,\);&quot; - &quot;;@_)"/>
            </x14:dxf>
          </x14:cfRule>
          <xm:sqref>L22</xm:sqref>
        </x14:conditionalFormatting>
        <x14:conditionalFormatting xmlns:xm="http://schemas.microsoft.com/office/excel/2006/main">
          <x14:cfRule type="expression" priority="191" stopIfTrue="1" id="{485F783F-F2D3-41A1-A8A3-A6DF0B54EB1B}">
            <xm:f>Report_DCF!$B$4="M USD"</xm:f>
            <x14:dxf>
              <numFmt numFmtId="189" formatCode="#,##0,,_);\(#,##0,,\);&quot; - &quot;;@_)"/>
            </x14:dxf>
          </x14:cfRule>
          <xm:sqref>M22</xm:sqref>
        </x14:conditionalFormatting>
        <x14:conditionalFormatting xmlns:xm="http://schemas.microsoft.com/office/excel/2006/main">
          <x14:cfRule type="expression" priority="190" stopIfTrue="1" id="{6BE424CA-889C-4094-AFA8-1B7678A1996C}">
            <xm:f>Report_DCF!$B$4="M USD"</xm:f>
            <x14:dxf>
              <numFmt numFmtId="189" formatCode="#,##0,,_);\(#,##0,,\);&quot; - &quot;;@_)"/>
            </x14:dxf>
          </x14:cfRule>
          <xm:sqref>N22</xm:sqref>
        </x14:conditionalFormatting>
        <x14:conditionalFormatting xmlns:xm="http://schemas.microsoft.com/office/excel/2006/main">
          <x14:cfRule type="expression" priority="189" stopIfTrue="1" id="{B6F079D6-850A-4F19-966A-FB97C84A4D5A}">
            <xm:f>Report_DCF!$B$4="M USD"</xm:f>
            <x14:dxf>
              <numFmt numFmtId="189" formatCode="#,##0,,_);\(#,##0,,\);&quot; - &quot;;@_)"/>
            </x14:dxf>
          </x14:cfRule>
          <xm:sqref>O22</xm:sqref>
        </x14:conditionalFormatting>
        <x14:conditionalFormatting xmlns:xm="http://schemas.microsoft.com/office/excel/2006/main">
          <x14:cfRule type="expression" priority="188" stopIfTrue="1" id="{56C5C85F-F9E2-4E4E-9209-B52820573F2D}">
            <xm:f>Report_DCF!$B$4="M USD"</xm:f>
            <x14:dxf>
              <numFmt numFmtId="189" formatCode="#,##0,,_);\(#,##0,,\);&quot; - &quot;;@_)"/>
            </x14:dxf>
          </x14:cfRule>
          <xm:sqref>P22</xm:sqref>
        </x14:conditionalFormatting>
        <x14:conditionalFormatting xmlns:xm="http://schemas.microsoft.com/office/excel/2006/main">
          <x14:cfRule type="expression" priority="187" stopIfTrue="1" id="{D12C2EBC-2140-4D65-91F9-B5A4CE8A870D}">
            <xm:f>Report_DCF!$B$4="M USD"</xm:f>
            <x14:dxf>
              <numFmt numFmtId="189" formatCode="#,##0,,_);\(#,##0,,\);&quot; - &quot;;@_)"/>
            </x14:dxf>
          </x14:cfRule>
          <xm:sqref>F23</xm:sqref>
        </x14:conditionalFormatting>
        <x14:conditionalFormatting xmlns:xm="http://schemas.microsoft.com/office/excel/2006/main">
          <x14:cfRule type="expression" priority="186" stopIfTrue="1" id="{A02D49C7-C8E4-4B29-A7C5-AD33F9F07FA1}">
            <xm:f>Report_DCF!$B$4="M USD"</xm:f>
            <x14:dxf>
              <numFmt numFmtId="189" formatCode="#,##0,,_);\(#,##0,,\);&quot; - &quot;;@_)"/>
            </x14:dxf>
          </x14:cfRule>
          <xm:sqref>G23</xm:sqref>
        </x14:conditionalFormatting>
        <x14:conditionalFormatting xmlns:xm="http://schemas.microsoft.com/office/excel/2006/main">
          <x14:cfRule type="expression" priority="185" stopIfTrue="1" id="{F3A28E94-3497-4D93-921E-5F7BBAFAA7B2}">
            <xm:f>Report_DCF!$B$4="M USD"</xm:f>
            <x14:dxf>
              <numFmt numFmtId="189" formatCode="#,##0,,_);\(#,##0,,\);&quot; - &quot;;@_)"/>
            </x14:dxf>
          </x14:cfRule>
          <xm:sqref>H23</xm:sqref>
        </x14:conditionalFormatting>
        <x14:conditionalFormatting xmlns:xm="http://schemas.microsoft.com/office/excel/2006/main">
          <x14:cfRule type="expression" priority="184" stopIfTrue="1" id="{C31A229A-B68C-4DB8-9199-3F1F5B2858DD}">
            <xm:f>Report_DCF!$B$4="M USD"</xm:f>
            <x14:dxf>
              <numFmt numFmtId="189" formatCode="#,##0,,_);\(#,##0,,\);&quot; - &quot;;@_)"/>
            </x14:dxf>
          </x14:cfRule>
          <xm:sqref>I23</xm:sqref>
        </x14:conditionalFormatting>
        <x14:conditionalFormatting xmlns:xm="http://schemas.microsoft.com/office/excel/2006/main">
          <x14:cfRule type="expression" priority="183" stopIfTrue="1" id="{88E62E55-6FA2-43DE-9473-0283C3DA2BFC}">
            <xm:f>Report_DCF!$B$4="M USD"</xm:f>
            <x14:dxf>
              <numFmt numFmtId="189" formatCode="#,##0,,_);\(#,##0,,\);&quot; - &quot;;@_)"/>
            </x14:dxf>
          </x14:cfRule>
          <xm:sqref>J23</xm:sqref>
        </x14:conditionalFormatting>
        <x14:conditionalFormatting xmlns:xm="http://schemas.microsoft.com/office/excel/2006/main">
          <x14:cfRule type="expression" priority="182" stopIfTrue="1" id="{41850C43-3DEA-4F2D-92DF-ACB230DB48EF}">
            <xm:f>Report_DCF!$B$4="M USD"</xm:f>
            <x14:dxf>
              <numFmt numFmtId="189" formatCode="#,##0,,_);\(#,##0,,\);&quot; - &quot;;@_)"/>
            </x14:dxf>
          </x14:cfRule>
          <xm:sqref>K23</xm:sqref>
        </x14:conditionalFormatting>
        <x14:conditionalFormatting xmlns:xm="http://schemas.microsoft.com/office/excel/2006/main">
          <x14:cfRule type="expression" priority="181" stopIfTrue="1" id="{FC6F82A2-B07F-4D0E-A1A8-ED0129DF282F}">
            <xm:f>Report_DCF!$B$4="M USD"</xm:f>
            <x14:dxf>
              <numFmt numFmtId="189" formatCode="#,##0,,_);\(#,##0,,\);&quot; - &quot;;@_)"/>
            </x14:dxf>
          </x14:cfRule>
          <xm:sqref>L23</xm:sqref>
        </x14:conditionalFormatting>
        <x14:conditionalFormatting xmlns:xm="http://schemas.microsoft.com/office/excel/2006/main">
          <x14:cfRule type="expression" priority="180" stopIfTrue="1" id="{673A82BB-DEB6-43B9-BC01-484002C029EE}">
            <xm:f>Report_DCF!$B$4="M USD"</xm:f>
            <x14:dxf>
              <numFmt numFmtId="189" formatCode="#,##0,,_);\(#,##0,,\);&quot; - &quot;;@_)"/>
            </x14:dxf>
          </x14:cfRule>
          <xm:sqref>M23</xm:sqref>
        </x14:conditionalFormatting>
        <x14:conditionalFormatting xmlns:xm="http://schemas.microsoft.com/office/excel/2006/main">
          <x14:cfRule type="expression" priority="179" stopIfTrue="1" id="{73751E9F-5A9F-4C22-BEBF-6DB6110C14FF}">
            <xm:f>Report_DCF!$B$4="M USD"</xm:f>
            <x14:dxf>
              <numFmt numFmtId="189" formatCode="#,##0,,_);\(#,##0,,\);&quot; - &quot;;@_)"/>
            </x14:dxf>
          </x14:cfRule>
          <xm:sqref>N23</xm:sqref>
        </x14:conditionalFormatting>
        <x14:conditionalFormatting xmlns:xm="http://schemas.microsoft.com/office/excel/2006/main">
          <x14:cfRule type="expression" priority="178" stopIfTrue="1" id="{B9B054F2-4178-48B1-A809-D03B6923528D}">
            <xm:f>Report_DCF!$B$4="M USD"</xm:f>
            <x14:dxf>
              <numFmt numFmtId="189" formatCode="#,##0,,_);\(#,##0,,\);&quot; - &quot;;@_)"/>
            </x14:dxf>
          </x14:cfRule>
          <xm:sqref>O23</xm:sqref>
        </x14:conditionalFormatting>
        <x14:conditionalFormatting xmlns:xm="http://schemas.microsoft.com/office/excel/2006/main">
          <x14:cfRule type="expression" priority="177" stopIfTrue="1" id="{61AC1511-BD70-4562-A562-A003CE2EC899}">
            <xm:f>Report_DCF!$B$4="M USD"</xm:f>
            <x14:dxf>
              <numFmt numFmtId="189" formatCode="#,##0,,_);\(#,##0,,\);&quot; - &quot;;@_)"/>
            </x14:dxf>
          </x14:cfRule>
          <xm:sqref>P23</xm:sqref>
        </x14:conditionalFormatting>
        <x14:conditionalFormatting xmlns:xm="http://schemas.microsoft.com/office/excel/2006/main">
          <x14:cfRule type="expression" priority="176" stopIfTrue="1" id="{789B9487-B105-43F3-B31D-403BACB05B3B}">
            <xm:f>Report_DCF!$B$4="M USD"</xm:f>
            <x14:dxf>
              <numFmt numFmtId="189" formatCode="#,##0,,_);\(#,##0,,\);&quot; - &quot;;@_)"/>
            </x14:dxf>
          </x14:cfRule>
          <xm:sqref>F24</xm:sqref>
        </x14:conditionalFormatting>
        <x14:conditionalFormatting xmlns:xm="http://schemas.microsoft.com/office/excel/2006/main">
          <x14:cfRule type="expression" priority="175" stopIfTrue="1" id="{AC3BD7E5-9A2A-4009-BE1E-AF246F806DC4}">
            <xm:f>Report_DCF!$B$4="M USD"</xm:f>
            <x14:dxf>
              <numFmt numFmtId="189" formatCode="#,##0,,_);\(#,##0,,\);&quot; - &quot;;@_)"/>
            </x14:dxf>
          </x14:cfRule>
          <xm:sqref>G24</xm:sqref>
        </x14:conditionalFormatting>
        <x14:conditionalFormatting xmlns:xm="http://schemas.microsoft.com/office/excel/2006/main">
          <x14:cfRule type="expression" priority="174" stopIfTrue="1" id="{6D7CF430-4E85-4466-9F35-1C857B875199}">
            <xm:f>Report_DCF!$B$4="M USD"</xm:f>
            <x14:dxf>
              <numFmt numFmtId="189" formatCode="#,##0,,_);\(#,##0,,\);&quot; - &quot;;@_)"/>
            </x14:dxf>
          </x14:cfRule>
          <xm:sqref>H24</xm:sqref>
        </x14:conditionalFormatting>
        <x14:conditionalFormatting xmlns:xm="http://schemas.microsoft.com/office/excel/2006/main">
          <x14:cfRule type="expression" priority="173" stopIfTrue="1" id="{EBE0E622-9BD6-42EB-8510-6A1F2A24C4DB}">
            <xm:f>Report_DCF!$B$4="M USD"</xm:f>
            <x14:dxf>
              <numFmt numFmtId="189" formatCode="#,##0,,_);\(#,##0,,\);&quot; - &quot;;@_)"/>
            </x14:dxf>
          </x14:cfRule>
          <xm:sqref>I24</xm:sqref>
        </x14:conditionalFormatting>
        <x14:conditionalFormatting xmlns:xm="http://schemas.microsoft.com/office/excel/2006/main">
          <x14:cfRule type="expression" priority="172" stopIfTrue="1" id="{18761DB1-62B5-4578-B5A2-ACAF7D6748A6}">
            <xm:f>Report_DCF!$B$4="M USD"</xm:f>
            <x14:dxf>
              <numFmt numFmtId="189" formatCode="#,##0,,_);\(#,##0,,\);&quot; - &quot;;@_)"/>
            </x14:dxf>
          </x14:cfRule>
          <xm:sqref>J24</xm:sqref>
        </x14:conditionalFormatting>
        <x14:conditionalFormatting xmlns:xm="http://schemas.microsoft.com/office/excel/2006/main">
          <x14:cfRule type="expression" priority="171" stopIfTrue="1" id="{FC6AE7A0-89B4-4C91-B3BB-0417392F9230}">
            <xm:f>Report_DCF!$B$4="M USD"</xm:f>
            <x14:dxf>
              <numFmt numFmtId="189" formatCode="#,##0,,_);\(#,##0,,\);&quot; - &quot;;@_)"/>
            </x14:dxf>
          </x14:cfRule>
          <xm:sqref>K24</xm:sqref>
        </x14:conditionalFormatting>
        <x14:conditionalFormatting xmlns:xm="http://schemas.microsoft.com/office/excel/2006/main">
          <x14:cfRule type="expression" priority="170" stopIfTrue="1" id="{01D8952A-43BE-4CE6-A990-47BBEED5F520}">
            <xm:f>Report_DCF!$B$4="M USD"</xm:f>
            <x14:dxf>
              <numFmt numFmtId="189" formatCode="#,##0,,_);\(#,##0,,\);&quot; - &quot;;@_)"/>
            </x14:dxf>
          </x14:cfRule>
          <xm:sqref>L24</xm:sqref>
        </x14:conditionalFormatting>
        <x14:conditionalFormatting xmlns:xm="http://schemas.microsoft.com/office/excel/2006/main">
          <x14:cfRule type="expression" priority="169" stopIfTrue="1" id="{ACDC0387-E0B1-4C7E-B080-83C2216F4370}">
            <xm:f>Report_DCF!$B$4="M USD"</xm:f>
            <x14:dxf>
              <numFmt numFmtId="189" formatCode="#,##0,,_);\(#,##0,,\);&quot; - &quot;;@_)"/>
            </x14:dxf>
          </x14:cfRule>
          <xm:sqref>M24</xm:sqref>
        </x14:conditionalFormatting>
        <x14:conditionalFormatting xmlns:xm="http://schemas.microsoft.com/office/excel/2006/main">
          <x14:cfRule type="expression" priority="168" stopIfTrue="1" id="{DE7EC069-6182-4E8C-9EA0-9C0969B29864}">
            <xm:f>Report_DCF!$B$4="M USD"</xm:f>
            <x14:dxf>
              <numFmt numFmtId="189" formatCode="#,##0,,_);\(#,##0,,\);&quot; - &quot;;@_)"/>
            </x14:dxf>
          </x14:cfRule>
          <xm:sqref>N24</xm:sqref>
        </x14:conditionalFormatting>
        <x14:conditionalFormatting xmlns:xm="http://schemas.microsoft.com/office/excel/2006/main">
          <x14:cfRule type="expression" priority="167" stopIfTrue="1" id="{A1EBD147-988B-4426-8799-F3D75580710E}">
            <xm:f>Report_DCF!$B$4="M USD"</xm:f>
            <x14:dxf>
              <numFmt numFmtId="189" formatCode="#,##0,,_);\(#,##0,,\);&quot; - &quot;;@_)"/>
            </x14:dxf>
          </x14:cfRule>
          <xm:sqref>O24</xm:sqref>
        </x14:conditionalFormatting>
        <x14:conditionalFormatting xmlns:xm="http://schemas.microsoft.com/office/excel/2006/main">
          <x14:cfRule type="expression" priority="166" stopIfTrue="1" id="{BB67F924-7EAC-4753-9177-A0811BE7539A}">
            <xm:f>Report_DCF!$B$4="M USD"</xm:f>
            <x14:dxf>
              <numFmt numFmtId="189" formatCode="#,##0,,_);\(#,##0,,\);&quot; - &quot;;@_)"/>
            </x14:dxf>
          </x14:cfRule>
          <xm:sqref>P24</xm:sqref>
        </x14:conditionalFormatting>
        <x14:conditionalFormatting xmlns:xm="http://schemas.microsoft.com/office/excel/2006/main">
          <x14:cfRule type="expression" priority="165" stopIfTrue="1" id="{F7DD0AE2-9205-4E29-96DF-11ED013067E5}">
            <xm:f>Report_DCF!$B$4="M USD"</xm:f>
            <x14:dxf>
              <numFmt numFmtId="189" formatCode="#,##0,,_);\(#,##0,,\);&quot; - &quot;;@_)"/>
            </x14:dxf>
          </x14:cfRule>
          <xm:sqref>F25</xm:sqref>
        </x14:conditionalFormatting>
        <x14:conditionalFormatting xmlns:xm="http://schemas.microsoft.com/office/excel/2006/main">
          <x14:cfRule type="expression" priority="164" stopIfTrue="1" id="{E3D5A941-3ED1-4B27-ABDC-B322BED06836}">
            <xm:f>Report_DCF!$B$4="M USD"</xm:f>
            <x14:dxf>
              <numFmt numFmtId="189" formatCode="#,##0,,_);\(#,##0,,\);&quot; - &quot;;@_)"/>
            </x14:dxf>
          </x14:cfRule>
          <xm:sqref>G25</xm:sqref>
        </x14:conditionalFormatting>
        <x14:conditionalFormatting xmlns:xm="http://schemas.microsoft.com/office/excel/2006/main">
          <x14:cfRule type="expression" priority="163" stopIfTrue="1" id="{C21E6C86-D096-4375-9611-BDCBC8AC6EF0}">
            <xm:f>Report_DCF!$B$4="M USD"</xm:f>
            <x14:dxf>
              <numFmt numFmtId="189" formatCode="#,##0,,_);\(#,##0,,\);&quot; - &quot;;@_)"/>
            </x14:dxf>
          </x14:cfRule>
          <xm:sqref>H25</xm:sqref>
        </x14:conditionalFormatting>
        <x14:conditionalFormatting xmlns:xm="http://schemas.microsoft.com/office/excel/2006/main">
          <x14:cfRule type="expression" priority="162" stopIfTrue="1" id="{7D44E37C-6B22-4DF1-9C8C-8E0FF1E8086E}">
            <xm:f>Report_DCF!$B$4="M USD"</xm:f>
            <x14:dxf>
              <numFmt numFmtId="189" formatCode="#,##0,,_);\(#,##0,,\);&quot; - &quot;;@_)"/>
            </x14:dxf>
          </x14:cfRule>
          <xm:sqref>I25</xm:sqref>
        </x14:conditionalFormatting>
        <x14:conditionalFormatting xmlns:xm="http://schemas.microsoft.com/office/excel/2006/main">
          <x14:cfRule type="expression" priority="161" stopIfTrue="1" id="{878DC78E-A152-457E-B4DC-53DB59E0CEA8}">
            <xm:f>Report_DCF!$B$4="M USD"</xm:f>
            <x14:dxf>
              <numFmt numFmtId="189" formatCode="#,##0,,_);\(#,##0,,\);&quot; - &quot;;@_)"/>
            </x14:dxf>
          </x14:cfRule>
          <xm:sqref>J25</xm:sqref>
        </x14:conditionalFormatting>
        <x14:conditionalFormatting xmlns:xm="http://schemas.microsoft.com/office/excel/2006/main">
          <x14:cfRule type="expression" priority="160" stopIfTrue="1" id="{36C536C1-3115-4B13-A155-F5BC499AC7C4}">
            <xm:f>Report_DCF!$B$4="M USD"</xm:f>
            <x14:dxf>
              <numFmt numFmtId="189" formatCode="#,##0,,_);\(#,##0,,\);&quot; - &quot;;@_)"/>
            </x14:dxf>
          </x14:cfRule>
          <xm:sqref>K25</xm:sqref>
        </x14:conditionalFormatting>
        <x14:conditionalFormatting xmlns:xm="http://schemas.microsoft.com/office/excel/2006/main">
          <x14:cfRule type="expression" priority="159" stopIfTrue="1" id="{4993D35A-62FC-454B-B7B7-B2457E074E20}">
            <xm:f>Report_DCF!$B$4="M USD"</xm:f>
            <x14:dxf>
              <numFmt numFmtId="189" formatCode="#,##0,,_);\(#,##0,,\);&quot; - &quot;;@_)"/>
            </x14:dxf>
          </x14:cfRule>
          <xm:sqref>L25</xm:sqref>
        </x14:conditionalFormatting>
        <x14:conditionalFormatting xmlns:xm="http://schemas.microsoft.com/office/excel/2006/main">
          <x14:cfRule type="expression" priority="158" stopIfTrue="1" id="{C8435CB6-7222-4CED-8583-81DE9AA74D45}">
            <xm:f>Report_DCF!$B$4="M USD"</xm:f>
            <x14:dxf>
              <numFmt numFmtId="189" formatCode="#,##0,,_);\(#,##0,,\);&quot; - &quot;;@_)"/>
            </x14:dxf>
          </x14:cfRule>
          <xm:sqref>M25</xm:sqref>
        </x14:conditionalFormatting>
        <x14:conditionalFormatting xmlns:xm="http://schemas.microsoft.com/office/excel/2006/main">
          <x14:cfRule type="expression" priority="157" stopIfTrue="1" id="{FB2C5D36-0AA7-44E1-B58C-727589065F71}">
            <xm:f>Report_DCF!$B$4="M USD"</xm:f>
            <x14:dxf>
              <numFmt numFmtId="189" formatCode="#,##0,,_);\(#,##0,,\);&quot; - &quot;;@_)"/>
            </x14:dxf>
          </x14:cfRule>
          <xm:sqref>N25</xm:sqref>
        </x14:conditionalFormatting>
        <x14:conditionalFormatting xmlns:xm="http://schemas.microsoft.com/office/excel/2006/main">
          <x14:cfRule type="expression" priority="156" stopIfTrue="1" id="{0A9D1DD5-E52D-4D6D-B553-EFA1EA02FBAD}">
            <xm:f>Report_DCF!$B$4="M USD"</xm:f>
            <x14:dxf>
              <numFmt numFmtId="189" formatCode="#,##0,,_);\(#,##0,,\);&quot; - &quot;;@_)"/>
            </x14:dxf>
          </x14:cfRule>
          <xm:sqref>O25</xm:sqref>
        </x14:conditionalFormatting>
        <x14:conditionalFormatting xmlns:xm="http://schemas.microsoft.com/office/excel/2006/main">
          <x14:cfRule type="expression" priority="155" stopIfTrue="1" id="{94CD3120-3AE0-4B4E-A740-2B6E06CE18E9}">
            <xm:f>Report_DCF!$B$4="M USD"</xm:f>
            <x14:dxf>
              <numFmt numFmtId="189" formatCode="#,##0,,_);\(#,##0,,\);&quot; - &quot;;@_)"/>
            </x14:dxf>
          </x14:cfRule>
          <xm:sqref>P25</xm:sqref>
        </x14:conditionalFormatting>
        <x14:conditionalFormatting xmlns:xm="http://schemas.microsoft.com/office/excel/2006/main">
          <x14:cfRule type="expression" priority="154" stopIfTrue="1" id="{B6D898C4-EDE9-4FBB-8B24-0FFEC73BA206}">
            <xm:f>Report_DCF!$B$4="M USD"</xm:f>
            <x14:dxf>
              <numFmt numFmtId="189" formatCode="#,##0,,_);\(#,##0,,\);&quot; - &quot;;@_)"/>
            </x14:dxf>
          </x14:cfRule>
          <xm:sqref>F26</xm:sqref>
        </x14:conditionalFormatting>
        <x14:conditionalFormatting xmlns:xm="http://schemas.microsoft.com/office/excel/2006/main">
          <x14:cfRule type="expression" priority="153" stopIfTrue="1" id="{27D1827E-086C-4C1B-B1F3-58D6E7562AF2}">
            <xm:f>Report_DCF!$B$4="M USD"</xm:f>
            <x14:dxf>
              <numFmt numFmtId="189" formatCode="#,##0,,_);\(#,##0,,\);&quot; - &quot;;@_)"/>
            </x14:dxf>
          </x14:cfRule>
          <xm:sqref>G26</xm:sqref>
        </x14:conditionalFormatting>
        <x14:conditionalFormatting xmlns:xm="http://schemas.microsoft.com/office/excel/2006/main">
          <x14:cfRule type="expression" priority="152" stopIfTrue="1" id="{4F950C94-7F14-4FFC-83ED-74ADD5E47808}">
            <xm:f>Report_DCF!$B$4="M USD"</xm:f>
            <x14:dxf>
              <numFmt numFmtId="189" formatCode="#,##0,,_);\(#,##0,,\);&quot; - &quot;;@_)"/>
            </x14:dxf>
          </x14:cfRule>
          <xm:sqref>H26</xm:sqref>
        </x14:conditionalFormatting>
        <x14:conditionalFormatting xmlns:xm="http://schemas.microsoft.com/office/excel/2006/main">
          <x14:cfRule type="expression" priority="151" stopIfTrue="1" id="{DED7C788-6A46-46CA-BBB9-FA00236A0E02}">
            <xm:f>Report_DCF!$B$4="M USD"</xm:f>
            <x14:dxf>
              <numFmt numFmtId="189" formatCode="#,##0,,_);\(#,##0,,\);&quot; - &quot;;@_)"/>
            </x14:dxf>
          </x14:cfRule>
          <xm:sqref>I26</xm:sqref>
        </x14:conditionalFormatting>
        <x14:conditionalFormatting xmlns:xm="http://schemas.microsoft.com/office/excel/2006/main">
          <x14:cfRule type="expression" priority="150" stopIfTrue="1" id="{67BEE892-8E53-4DD6-970F-F439252B6315}">
            <xm:f>Report_DCF!$B$4="M USD"</xm:f>
            <x14:dxf>
              <numFmt numFmtId="189" formatCode="#,##0,,_);\(#,##0,,\);&quot; - &quot;;@_)"/>
            </x14:dxf>
          </x14:cfRule>
          <xm:sqref>J26</xm:sqref>
        </x14:conditionalFormatting>
        <x14:conditionalFormatting xmlns:xm="http://schemas.microsoft.com/office/excel/2006/main">
          <x14:cfRule type="expression" priority="149" stopIfTrue="1" id="{B8771AAB-3F76-4B8B-846F-95965DDE5CB5}">
            <xm:f>Report_DCF!$B$4="M USD"</xm:f>
            <x14:dxf>
              <numFmt numFmtId="189" formatCode="#,##0,,_);\(#,##0,,\);&quot; - &quot;;@_)"/>
            </x14:dxf>
          </x14:cfRule>
          <xm:sqref>K26</xm:sqref>
        </x14:conditionalFormatting>
        <x14:conditionalFormatting xmlns:xm="http://schemas.microsoft.com/office/excel/2006/main">
          <x14:cfRule type="expression" priority="148" stopIfTrue="1" id="{5899ED6A-7C18-4719-91AF-C9583302ADCF}">
            <xm:f>Report_DCF!$B$4="M USD"</xm:f>
            <x14:dxf>
              <numFmt numFmtId="189" formatCode="#,##0,,_);\(#,##0,,\);&quot; - &quot;;@_)"/>
            </x14:dxf>
          </x14:cfRule>
          <xm:sqref>L26</xm:sqref>
        </x14:conditionalFormatting>
        <x14:conditionalFormatting xmlns:xm="http://schemas.microsoft.com/office/excel/2006/main">
          <x14:cfRule type="expression" priority="147" stopIfTrue="1" id="{82A0088A-DFA7-4768-AC79-FAD5926A22FE}">
            <xm:f>Report_DCF!$B$4="M USD"</xm:f>
            <x14:dxf>
              <numFmt numFmtId="189" formatCode="#,##0,,_);\(#,##0,,\);&quot; - &quot;;@_)"/>
            </x14:dxf>
          </x14:cfRule>
          <xm:sqref>M26</xm:sqref>
        </x14:conditionalFormatting>
        <x14:conditionalFormatting xmlns:xm="http://schemas.microsoft.com/office/excel/2006/main">
          <x14:cfRule type="expression" priority="146" stopIfTrue="1" id="{F2C41959-30B8-46EE-A65F-F932B85AF979}">
            <xm:f>Report_DCF!$B$4="M USD"</xm:f>
            <x14:dxf>
              <numFmt numFmtId="189" formatCode="#,##0,,_);\(#,##0,,\);&quot; - &quot;;@_)"/>
            </x14:dxf>
          </x14:cfRule>
          <xm:sqref>N26</xm:sqref>
        </x14:conditionalFormatting>
        <x14:conditionalFormatting xmlns:xm="http://schemas.microsoft.com/office/excel/2006/main">
          <x14:cfRule type="expression" priority="145" stopIfTrue="1" id="{EA78494A-C9F7-464C-B2A4-4F7EC5DA580A}">
            <xm:f>Report_DCF!$B$4="M USD"</xm:f>
            <x14:dxf>
              <numFmt numFmtId="189" formatCode="#,##0,,_);\(#,##0,,\);&quot; - &quot;;@_)"/>
            </x14:dxf>
          </x14:cfRule>
          <xm:sqref>O26</xm:sqref>
        </x14:conditionalFormatting>
        <x14:conditionalFormatting xmlns:xm="http://schemas.microsoft.com/office/excel/2006/main">
          <x14:cfRule type="expression" priority="144" stopIfTrue="1" id="{8F318701-D803-4261-A5B0-B6E6F740C76C}">
            <xm:f>Report_DCF!$B$4="M USD"</xm:f>
            <x14:dxf>
              <numFmt numFmtId="189" formatCode="#,##0,,_);\(#,##0,,\);&quot; - &quot;;@_)"/>
            </x14:dxf>
          </x14:cfRule>
          <xm:sqref>P26</xm:sqref>
        </x14:conditionalFormatting>
        <x14:conditionalFormatting xmlns:xm="http://schemas.microsoft.com/office/excel/2006/main">
          <x14:cfRule type="expression" priority="143" stopIfTrue="1" id="{AA1B3A0C-D1D9-45E8-97ED-1B72431AAAC2}">
            <xm:f>Report_DCF!$B$4="M USD"</xm:f>
            <x14:dxf>
              <numFmt numFmtId="189" formatCode="#,##0,,_);\(#,##0,,\);&quot; - &quot;;@_)"/>
            </x14:dxf>
          </x14:cfRule>
          <xm:sqref>F27</xm:sqref>
        </x14:conditionalFormatting>
        <x14:conditionalFormatting xmlns:xm="http://schemas.microsoft.com/office/excel/2006/main">
          <x14:cfRule type="expression" priority="142" stopIfTrue="1" id="{D72F2923-7D23-4A7F-8D34-2C07A4765AC0}">
            <xm:f>Report_DCF!$B$4="M USD"</xm:f>
            <x14:dxf>
              <numFmt numFmtId="189" formatCode="#,##0,,_);\(#,##0,,\);&quot; - &quot;;@_)"/>
            </x14:dxf>
          </x14:cfRule>
          <xm:sqref>G27</xm:sqref>
        </x14:conditionalFormatting>
        <x14:conditionalFormatting xmlns:xm="http://schemas.microsoft.com/office/excel/2006/main">
          <x14:cfRule type="expression" priority="141" stopIfTrue="1" id="{67A4E89A-D475-4D1E-9722-6FFCCA88E170}">
            <xm:f>Report_DCF!$B$4="M USD"</xm:f>
            <x14:dxf>
              <numFmt numFmtId="189" formatCode="#,##0,,_);\(#,##0,,\);&quot; - &quot;;@_)"/>
            </x14:dxf>
          </x14:cfRule>
          <xm:sqref>H27</xm:sqref>
        </x14:conditionalFormatting>
        <x14:conditionalFormatting xmlns:xm="http://schemas.microsoft.com/office/excel/2006/main">
          <x14:cfRule type="expression" priority="140" stopIfTrue="1" id="{674C796B-E9FA-4B28-997E-0D5B13FDB24B}">
            <xm:f>Report_DCF!$B$4="M USD"</xm:f>
            <x14:dxf>
              <numFmt numFmtId="189" formatCode="#,##0,,_);\(#,##0,,\);&quot; - &quot;;@_)"/>
            </x14:dxf>
          </x14:cfRule>
          <xm:sqref>I27</xm:sqref>
        </x14:conditionalFormatting>
        <x14:conditionalFormatting xmlns:xm="http://schemas.microsoft.com/office/excel/2006/main">
          <x14:cfRule type="expression" priority="139" stopIfTrue="1" id="{010E6979-C311-4548-BF8D-CFE496B4EA3B}">
            <xm:f>Report_DCF!$B$4="M USD"</xm:f>
            <x14:dxf>
              <numFmt numFmtId="189" formatCode="#,##0,,_);\(#,##0,,\);&quot; - &quot;;@_)"/>
            </x14:dxf>
          </x14:cfRule>
          <xm:sqref>J27</xm:sqref>
        </x14:conditionalFormatting>
        <x14:conditionalFormatting xmlns:xm="http://schemas.microsoft.com/office/excel/2006/main">
          <x14:cfRule type="expression" priority="138" stopIfTrue="1" id="{7E2A5B03-3E49-43E6-BC04-A11061718D73}">
            <xm:f>Report_DCF!$B$4="M USD"</xm:f>
            <x14:dxf>
              <numFmt numFmtId="189" formatCode="#,##0,,_);\(#,##0,,\);&quot; - &quot;;@_)"/>
            </x14:dxf>
          </x14:cfRule>
          <xm:sqref>K27</xm:sqref>
        </x14:conditionalFormatting>
        <x14:conditionalFormatting xmlns:xm="http://schemas.microsoft.com/office/excel/2006/main">
          <x14:cfRule type="expression" priority="137" stopIfTrue="1" id="{D388B6AD-54C1-464E-AA57-6E36E1F94566}">
            <xm:f>Report_DCF!$B$4="M USD"</xm:f>
            <x14:dxf>
              <numFmt numFmtId="189" formatCode="#,##0,,_);\(#,##0,,\);&quot; - &quot;;@_)"/>
            </x14:dxf>
          </x14:cfRule>
          <xm:sqref>L27</xm:sqref>
        </x14:conditionalFormatting>
        <x14:conditionalFormatting xmlns:xm="http://schemas.microsoft.com/office/excel/2006/main">
          <x14:cfRule type="expression" priority="136" stopIfTrue="1" id="{8A585CAE-CD6A-4980-9720-9D71EA9D0DF1}">
            <xm:f>Report_DCF!$B$4="M USD"</xm:f>
            <x14:dxf>
              <numFmt numFmtId="189" formatCode="#,##0,,_);\(#,##0,,\);&quot; - &quot;;@_)"/>
            </x14:dxf>
          </x14:cfRule>
          <xm:sqref>M27</xm:sqref>
        </x14:conditionalFormatting>
        <x14:conditionalFormatting xmlns:xm="http://schemas.microsoft.com/office/excel/2006/main">
          <x14:cfRule type="expression" priority="135" stopIfTrue="1" id="{DD3394D8-F863-44BB-AF28-DDD0FDFF90CB}">
            <xm:f>Report_DCF!$B$4="M USD"</xm:f>
            <x14:dxf>
              <numFmt numFmtId="189" formatCode="#,##0,,_);\(#,##0,,\);&quot; - &quot;;@_)"/>
            </x14:dxf>
          </x14:cfRule>
          <xm:sqref>N27</xm:sqref>
        </x14:conditionalFormatting>
        <x14:conditionalFormatting xmlns:xm="http://schemas.microsoft.com/office/excel/2006/main">
          <x14:cfRule type="expression" priority="134" stopIfTrue="1" id="{EDE1FB5E-61C4-4077-8F02-AB1884748C8A}">
            <xm:f>Report_DCF!$B$4="M USD"</xm:f>
            <x14:dxf>
              <numFmt numFmtId="189" formatCode="#,##0,,_);\(#,##0,,\);&quot; - &quot;;@_)"/>
            </x14:dxf>
          </x14:cfRule>
          <xm:sqref>O27</xm:sqref>
        </x14:conditionalFormatting>
        <x14:conditionalFormatting xmlns:xm="http://schemas.microsoft.com/office/excel/2006/main">
          <x14:cfRule type="expression" priority="133" stopIfTrue="1" id="{CD5C387B-0FD6-490B-9A7E-9D69A07D31BB}">
            <xm:f>Report_DCF!$B$4="M USD"</xm:f>
            <x14:dxf>
              <numFmt numFmtId="189" formatCode="#,##0,,_);\(#,##0,,\);&quot; - &quot;;@_)"/>
            </x14:dxf>
          </x14:cfRule>
          <xm:sqref>P27</xm:sqref>
        </x14:conditionalFormatting>
        <x14:conditionalFormatting xmlns:xm="http://schemas.microsoft.com/office/excel/2006/main">
          <x14:cfRule type="expression" priority="132" stopIfTrue="1" id="{608C98A3-492B-4652-B5DE-B7EA15EA7CCC}">
            <xm:f>Report_DCF!$B$4="M USD"</xm:f>
            <x14:dxf>
              <numFmt numFmtId="189" formatCode="#,##0,,_);\(#,##0,,\);&quot; - &quot;;@_)"/>
            </x14:dxf>
          </x14:cfRule>
          <xm:sqref>F28</xm:sqref>
        </x14:conditionalFormatting>
        <x14:conditionalFormatting xmlns:xm="http://schemas.microsoft.com/office/excel/2006/main">
          <x14:cfRule type="expression" priority="131" stopIfTrue="1" id="{5DBC0DA1-383B-4420-ADC6-076F08463B4E}">
            <xm:f>Report_DCF!$B$4="M USD"</xm:f>
            <x14:dxf>
              <numFmt numFmtId="189" formatCode="#,##0,,_);\(#,##0,,\);&quot; - &quot;;@_)"/>
            </x14:dxf>
          </x14:cfRule>
          <xm:sqref>G28</xm:sqref>
        </x14:conditionalFormatting>
        <x14:conditionalFormatting xmlns:xm="http://schemas.microsoft.com/office/excel/2006/main">
          <x14:cfRule type="expression" priority="130" stopIfTrue="1" id="{DEA47162-6DFA-43F7-B5E6-68076EFEB9E7}">
            <xm:f>Report_DCF!$B$4="M USD"</xm:f>
            <x14:dxf>
              <numFmt numFmtId="189" formatCode="#,##0,,_);\(#,##0,,\);&quot; - &quot;;@_)"/>
            </x14:dxf>
          </x14:cfRule>
          <xm:sqref>H28</xm:sqref>
        </x14:conditionalFormatting>
        <x14:conditionalFormatting xmlns:xm="http://schemas.microsoft.com/office/excel/2006/main">
          <x14:cfRule type="expression" priority="129" stopIfTrue="1" id="{9888C34A-93A6-4B6A-9356-ABE09D978512}">
            <xm:f>Report_DCF!$B$4="M USD"</xm:f>
            <x14:dxf>
              <numFmt numFmtId="189" formatCode="#,##0,,_);\(#,##0,,\);&quot; - &quot;;@_)"/>
            </x14:dxf>
          </x14:cfRule>
          <xm:sqref>I28</xm:sqref>
        </x14:conditionalFormatting>
        <x14:conditionalFormatting xmlns:xm="http://schemas.microsoft.com/office/excel/2006/main">
          <x14:cfRule type="expression" priority="128" stopIfTrue="1" id="{A0358240-8647-49EC-B6E4-B8AFB5A617E8}">
            <xm:f>Report_DCF!$B$4="M USD"</xm:f>
            <x14:dxf>
              <numFmt numFmtId="189" formatCode="#,##0,,_);\(#,##0,,\);&quot; - &quot;;@_)"/>
            </x14:dxf>
          </x14:cfRule>
          <xm:sqref>J28</xm:sqref>
        </x14:conditionalFormatting>
        <x14:conditionalFormatting xmlns:xm="http://schemas.microsoft.com/office/excel/2006/main">
          <x14:cfRule type="expression" priority="127" stopIfTrue="1" id="{FBC17D45-B40E-4DAB-97C5-C2E385D973AB}">
            <xm:f>Report_DCF!$B$4="M USD"</xm:f>
            <x14:dxf>
              <numFmt numFmtId="189" formatCode="#,##0,,_);\(#,##0,,\);&quot; - &quot;;@_)"/>
            </x14:dxf>
          </x14:cfRule>
          <xm:sqref>K28</xm:sqref>
        </x14:conditionalFormatting>
        <x14:conditionalFormatting xmlns:xm="http://schemas.microsoft.com/office/excel/2006/main">
          <x14:cfRule type="expression" priority="126" stopIfTrue="1" id="{834E7CB8-09F8-4DDB-BD10-55E0CB4B61E6}">
            <xm:f>Report_DCF!$B$4="M USD"</xm:f>
            <x14:dxf>
              <numFmt numFmtId="189" formatCode="#,##0,,_);\(#,##0,,\);&quot; - &quot;;@_)"/>
            </x14:dxf>
          </x14:cfRule>
          <xm:sqref>L28</xm:sqref>
        </x14:conditionalFormatting>
        <x14:conditionalFormatting xmlns:xm="http://schemas.microsoft.com/office/excel/2006/main">
          <x14:cfRule type="expression" priority="125" stopIfTrue="1" id="{45C67CC0-701B-46F2-87CA-388CE4E6984E}">
            <xm:f>Report_DCF!$B$4="M USD"</xm:f>
            <x14:dxf>
              <numFmt numFmtId="189" formatCode="#,##0,,_);\(#,##0,,\);&quot; - &quot;;@_)"/>
            </x14:dxf>
          </x14:cfRule>
          <xm:sqref>M28</xm:sqref>
        </x14:conditionalFormatting>
        <x14:conditionalFormatting xmlns:xm="http://schemas.microsoft.com/office/excel/2006/main">
          <x14:cfRule type="expression" priority="124" stopIfTrue="1" id="{72C95DCD-73B3-4693-8762-0108E08F858C}">
            <xm:f>Report_DCF!$B$4="M USD"</xm:f>
            <x14:dxf>
              <numFmt numFmtId="189" formatCode="#,##0,,_);\(#,##0,,\);&quot; - &quot;;@_)"/>
            </x14:dxf>
          </x14:cfRule>
          <xm:sqref>N28</xm:sqref>
        </x14:conditionalFormatting>
        <x14:conditionalFormatting xmlns:xm="http://schemas.microsoft.com/office/excel/2006/main">
          <x14:cfRule type="expression" priority="123" stopIfTrue="1" id="{EBACDBC9-DF92-4D43-BB71-B37723F255DF}">
            <xm:f>Report_DCF!$B$4="M USD"</xm:f>
            <x14:dxf>
              <numFmt numFmtId="189" formatCode="#,##0,,_);\(#,##0,,\);&quot; - &quot;;@_)"/>
            </x14:dxf>
          </x14:cfRule>
          <xm:sqref>O28</xm:sqref>
        </x14:conditionalFormatting>
        <x14:conditionalFormatting xmlns:xm="http://schemas.microsoft.com/office/excel/2006/main">
          <x14:cfRule type="expression" priority="122" stopIfTrue="1" id="{E80B2FBA-BC2D-4753-891A-F7B833C98B8A}">
            <xm:f>Report_DCF!$B$4="M USD"</xm:f>
            <x14:dxf>
              <numFmt numFmtId="189" formatCode="#,##0,,_);\(#,##0,,\);&quot; - &quot;;@_)"/>
            </x14:dxf>
          </x14:cfRule>
          <xm:sqref>P28</xm:sqref>
        </x14:conditionalFormatting>
        <x14:conditionalFormatting xmlns:xm="http://schemas.microsoft.com/office/excel/2006/main">
          <x14:cfRule type="expression" priority="121" stopIfTrue="1" id="{70FAB6BC-9477-41B4-977A-71CDF8D7D686}">
            <xm:f>Report_DCF!$B$4="M USD"</xm:f>
            <x14:dxf>
              <numFmt numFmtId="189" formatCode="#,##0,,_);\(#,##0,,\);&quot; - &quot;;@_)"/>
            </x14:dxf>
          </x14:cfRule>
          <xm:sqref>F29</xm:sqref>
        </x14:conditionalFormatting>
        <x14:conditionalFormatting xmlns:xm="http://schemas.microsoft.com/office/excel/2006/main">
          <x14:cfRule type="expression" priority="120" stopIfTrue="1" id="{1D8F34AA-1700-4A74-A23B-6240DF4F977B}">
            <xm:f>Report_DCF!$B$4="M USD"</xm:f>
            <x14:dxf>
              <numFmt numFmtId="189" formatCode="#,##0,,_);\(#,##0,,\);&quot; - &quot;;@_)"/>
            </x14:dxf>
          </x14:cfRule>
          <xm:sqref>G29</xm:sqref>
        </x14:conditionalFormatting>
        <x14:conditionalFormatting xmlns:xm="http://schemas.microsoft.com/office/excel/2006/main">
          <x14:cfRule type="expression" priority="119" stopIfTrue="1" id="{966DE2C3-2860-4CE5-8B50-B5B746528A0E}">
            <xm:f>Report_DCF!$B$4="M USD"</xm:f>
            <x14:dxf>
              <numFmt numFmtId="189" formatCode="#,##0,,_);\(#,##0,,\);&quot; - &quot;;@_)"/>
            </x14:dxf>
          </x14:cfRule>
          <xm:sqref>H29</xm:sqref>
        </x14:conditionalFormatting>
        <x14:conditionalFormatting xmlns:xm="http://schemas.microsoft.com/office/excel/2006/main">
          <x14:cfRule type="expression" priority="118" stopIfTrue="1" id="{921C58D8-7519-4250-9939-8568668C8C23}">
            <xm:f>Report_DCF!$B$4="M USD"</xm:f>
            <x14:dxf>
              <numFmt numFmtId="189" formatCode="#,##0,,_);\(#,##0,,\);&quot; - &quot;;@_)"/>
            </x14:dxf>
          </x14:cfRule>
          <xm:sqref>I29</xm:sqref>
        </x14:conditionalFormatting>
        <x14:conditionalFormatting xmlns:xm="http://schemas.microsoft.com/office/excel/2006/main">
          <x14:cfRule type="expression" priority="117" stopIfTrue="1" id="{EB1BF7E4-DF97-46E4-93AD-667B0B44D56A}">
            <xm:f>Report_DCF!$B$4="M USD"</xm:f>
            <x14:dxf>
              <numFmt numFmtId="189" formatCode="#,##0,,_);\(#,##0,,\);&quot; - &quot;;@_)"/>
            </x14:dxf>
          </x14:cfRule>
          <xm:sqref>J29</xm:sqref>
        </x14:conditionalFormatting>
        <x14:conditionalFormatting xmlns:xm="http://schemas.microsoft.com/office/excel/2006/main">
          <x14:cfRule type="expression" priority="116" stopIfTrue="1" id="{D70871AA-2DE8-45B2-8E7B-E56766A18973}">
            <xm:f>Report_DCF!$B$4="M USD"</xm:f>
            <x14:dxf>
              <numFmt numFmtId="189" formatCode="#,##0,,_);\(#,##0,,\);&quot; - &quot;;@_)"/>
            </x14:dxf>
          </x14:cfRule>
          <xm:sqref>K29</xm:sqref>
        </x14:conditionalFormatting>
        <x14:conditionalFormatting xmlns:xm="http://schemas.microsoft.com/office/excel/2006/main">
          <x14:cfRule type="expression" priority="115" stopIfTrue="1" id="{8936777E-DBDD-4B42-B4A8-F359038F340E}">
            <xm:f>Report_DCF!$B$4="M USD"</xm:f>
            <x14:dxf>
              <numFmt numFmtId="189" formatCode="#,##0,,_);\(#,##0,,\);&quot; - &quot;;@_)"/>
            </x14:dxf>
          </x14:cfRule>
          <xm:sqref>L29</xm:sqref>
        </x14:conditionalFormatting>
        <x14:conditionalFormatting xmlns:xm="http://schemas.microsoft.com/office/excel/2006/main">
          <x14:cfRule type="expression" priority="114" stopIfTrue="1" id="{CAC2F09B-9465-4834-909B-7A248F18F964}">
            <xm:f>Report_DCF!$B$4="M USD"</xm:f>
            <x14:dxf>
              <numFmt numFmtId="189" formatCode="#,##0,,_);\(#,##0,,\);&quot; - &quot;;@_)"/>
            </x14:dxf>
          </x14:cfRule>
          <xm:sqref>M29</xm:sqref>
        </x14:conditionalFormatting>
        <x14:conditionalFormatting xmlns:xm="http://schemas.microsoft.com/office/excel/2006/main">
          <x14:cfRule type="expression" priority="113" stopIfTrue="1" id="{54E073DA-97C8-4DBD-B351-8C9B9F652584}">
            <xm:f>Report_DCF!$B$4="M USD"</xm:f>
            <x14:dxf>
              <numFmt numFmtId="189" formatCode="#,##0,,_);\(#,##0,,\);&quot; - &quot;;@_)"/>
            </x14:dxf>
          </x14:cfRule>
          <xm:sqref>N29</xm:sqref>
        </x14:conditionalFormatting>
        <x14:conditionalFormatting xmlns:xm="http://schemas.microsoft.com/office/excel/2006/main">
          <x14:cfRule type="expression" priority="112" stopIfTrue="1" id="{05397446-6784-4A28-AA8F-9418EBDC700F}">
            <xm:f>Report_DCF!$B$4="M USD"</xm:f>
            <x14:dxf>
              <numFmt numFmtId="189" formatCode="#,##0,,_);\(#,##0,,\);&quot; - &quot;;@_)"/>
            </x14:dxf>
          </x14:cfRule>
          <xm:sqref>O29</xm:sqref>
        </x14:conditionalFormatting>
        <x14:conditionalFormatting xmlns:xm="http://schemas.microsoft.com/office/excel/2006/main">
          <x14:cfRule type="expression" priority="111" stopIfTrue="1" id="{13EC9FF7-4A84-484A-B99D-595AD922E16C}">
            <xm:f>Report_DCF!$B$4="M USD"</xm:f>
            <x14:dxf>
              <numFmt numFmtId="189" formatCode="#,##0,,_);\(#,##0,,\);&quot; - &quot;;@_)"/>
            </x14:dxf>
          </x14:cfRule>
          <xm:sqref>P29</xm:sqref>
        </x14:conditionalFormatting>
        <x14:conditionalFormatting xmlns:xm="http://schemas.microsoft.com/office/excel/2006/main">
          <x14:cfRule type="expression" priority="110" stopIfTrue="1" id="{17888576-5BBD-4D17-83D6-7B0E39709D1C}">
            <xm:f>Report_DCF!$B$4="M USD"</xm:f>
            <x14:dxf>
              <numFmt numFmtId="189" formatCode="#,##0,,_);\(#,##0,,\);&quot; - &quot;;@_)"/>
            </x14:dxf>
          </x14:cfRule>
          <xm:sqref>F30</xm:sqref>
        </x14:conditionalFormatting>
        <x14:conditionalFormatting xmlns:xm="http://schemas.microsoft.com/office/excel/2006/main">
          <x14:cfRule type="expression" priority="109" stopIfTrue="1" id="{09B30874-9D69-4272-A109-5A8B9BAC33CE}">
            <xm:f>Report_DCF!$B$4="M USD"</xm:f>
            <x14:dxf>
              <numFmt numFmtId="189" formatCode="#,##0,,_);\(#,##0,,\);&quot; - &quot;;@_)"/>
            </x14:dxf>
          </x14:cfRule>
          <xm:sqref>G30</xm:sqref>
        </x14:conditionalFormatting>
        <x14:conditionalFormatting xmlns:xm="http://schemas.microsoft.com/office/excel/2006/main">
          <x14:cfRule type="expression" priority="108" stopIfTrue="1" id="{93C1E466-7036-4A48-8F4C-095D26876AA5}">
            <xm:f>Report_DCF!$B$4="M USD"</xm:f>
            <x14:dxf>
              <numFmt numFmtId="189" formatCode="#,##0,,_);\(#,##0,,\);&quot; - &quot;;@_)"/>
            </x14:dxf>
          </x14:cfRule>
          <xm:sqref>H30</xm:sqref>
        </x14:conditionalFormatting>
        <x14:conditionalFormatting xmlns:xm="http://schemas.microsoft.com/office/excel/2006/main">
          <x14:cfRule type="expression" priority="107" stopIfTrue="1" id="{0B631F0C-FA2D-463A-90BB-9D209C321815}">
            <xm:f>Report_DCF!$B$4="M USD"</xm:f>
            <x14:dxf>
              <numFmt numFmtId="189" formatCode="#,##0,,_);\(#,##0,,\);&quot; - &quot;;@_)"/>
            </x14:dxf>
          </x14:cfRule>
          <xm:sqref>I30</xm:sqref>
        </x14:conditionalFormatting>
        <x14:conditionalFormatting xmlns:xm="http://schemas.microsoft.com/office/excel/2006/main">
          <x14:cfRule type="expression" priority="106" stopIfTrue="1" id="{7B172457-1432-42F1-91AC-FF7A7E2542DE}">
            <xm:f>Report_DCF!$B$4="M USD"</xm:f>
            <x14:dxf>
              <numFmt numFmtId="189" formatCode="#,##0,,_);\(#,##0,,\);&quot; - &quot;;@_)"/>
            </x14:dxf>
          </x14:cfRule>
          <xm:sqref>J30</xm:sqref>
        </x14:conditionalFormatting>
        <x14:conditionalFormatting xmlns:xm="http://schemas.microsoft.com/office/excel/2006/main">
          <x14:cfRule type="expression" priority="105" stopIfTrue="1" id="{5A109751-EC80-4109-A1D1-40377C1F3F40}">
            <xm:f>Report_DCF!$B$4="M USD"</xm:f>
            <x14:dxf>
              <numFmt numFmtId="189" formatCode="#,##0,,_);\(#,##0,,\);&quot; - &quot;;@_)"/>
            </x14:dxf>
          </x14:cfRule>
          <xm:sqref>K30</xm:sqref>
        </x14:conditionalFormatting>
        <x14:conditionalFormatting xmlns:xm="http://schemas.microsoft.com/office/excel/2006/main">
          <x14:cfRule type="expression" priority="104" stopIfTrue="1" id="{6670A2A3-C4EF-477A-86A5-759912566A32}">
            <xm:f>Report_DCF!$B$4="M USD"</xm:f>
            <x14:dxf>
              <numFmt numFmtId="189" formatCode="#,##0,,_);\(#,##0,,\);&quot; - &quot;;@_)"/>
            </x14:dxf>
          </x14:cfRule>
          <xm:sqref>L30</xm:sqref>
        </x14:conditionalFormatting>
        <x14:conditionalFormatting xmlns:xm="http://schemas.microsoft.com/office/excel/2006/main">
          <x14:cfRule type="expression" priority="103" stopIfTrue="1" id="{87209694-6C22-48C0-ACED-75DBA45D004E}">
            <xm:f>Report_DCF!$B$4="M USD"</xm:f>
            <x14:dxf>
              <numFmt numFmtId="189" formatCode="#,##0,,_);\(#,##0,,\);&quot; - &quot;;@_)"/>
            </x14:dxf>
          </x14:cfRule>
          <xm:sqref>M30</xm:sqref>
        </x14:conditionalFormatting>
        <x14:conditionalFormatting xmlns:xm="http://schemas.microsoft.com/office/excel/2006/main">
          <x14:cfRule type="expression" priority="102" stopIfTrue="1" id="{04DE29D8-71FB-4FD0-90E9-52CA605B128E}">
            <xm:f>Report_DCF!$B$4="M USD"</xm:f>
            <x14:dxf>
              <numFmt numFmtId="189" formatCode="#,##0,,_);\(#,##0,,\);&quot; - &quot;;@_)"/>
            </x14:dxf>
          </x14:cfRule>
          <xm:sqref>N30</xm:sqref>
        </x14:conditionalFormatting>
        <x14:conditionalFormatting xmlns:xm="http://schemas.microsoft.com/office/excel/2006/main">
          <x14:cfRule type="expression" priority="101" stopIfTrue="1" id="{1208E16D-732C-48C2-BCC9-582CB62CA95E}">
            <xm:f>Report_DCF!$B$4="M USD"</xm:f>
            <x14:dxf>
              <numFmt numFmtId="189" formatCode="#,##0,,_);\(#,##0,,\);&quot; - &quot;;@_)"/>
            </x14:dxf>
          </x14:cfRule>
          <xm:sqref>O30</xm:sqref>
        </x14:conditionalFormatting>
        <x14:conditionalFormatting xmlns:xm="http://schemas.microsoft.com/office/excel/2006/main">
          <x14:cfRule type="expression" priority="100" stopIfTrue="1" id="{03493C2F-DAA7-4CE1-B123-03A9D5DEB9CC}">
            <xm:f>Report_DCF!$B$4="M USD"</xm:f>
            <x14:dxf>
              <numFmt numFmtId="189" formatCode="#,##0,,_);\(#,##0,,\);&quot; - &quot;;@_)"/>
            </x14:dxf>
          </x14:cfRule>
          <xm:sqref>P30</xm:sqref>
        </x14:conditionalFormatting>
        <x14:conditionalFormatting xmlns:xm="http://schemas.microsoft.com/office/excel/2006/main">
          <x14:cfRule type="expression" priority="99" stopIfTrue="1" id="{C7B74EA0-8348-4C68-BAE2-D83BD891094A}">
            <xm:f>Report_DCF!$B$4="M USD"</xm:f>
            <x14:dxf>
              <numFmt numFmtId="189" formatCode="#,##0,,_);\(#,##0,,\);&quot; - &quot;;@_)"/>
            </x14:dxf>
          </x14:cfRule>
          <xm:sqref>F31</xm:sqref>
        </x14:conditionalFormatting>
        <x14:conditionalFormatting xmlns:xm="http://schemas.microsoft.com/office/excel/2006/main">
          <x14:cfRule type="expression" priority="98" stopIfTrue="1" id="{3E93928B-71DA-417E-8FF6-D17A9E3CAB0D}">
            <xm:f>Report_DCF!$B$4="M USD"</xm:f>
            <x14:dxf>
              <numFmt numFmtId="189" formatCode="#,##0,,_);\(#,##0,,\);&quot; - &quot;;@_)"/>
            </x14:dxf>
          </x14:cfRule>
          <xm:sqref>G31</xm:sqref>
        </x14:conditionalFormatting>
        <x14:conditionalFormatting xmlns:xm="http://schemas.microsoft.com/office/excel/2006/main">
          <x14:cfRule type="expression" priority="97" stopIfTrue="1" id="{18EC8DE8-C34F-427D-AF2D-7504E1819A7F}">
            <xm:f>Report_DCF!$B$4="M USD"</xm:f>
            <x14:dxf>
              <numFmt numFmtId="189" formatCode="#,##0,,_);\(#,##0,,\);&quot; - &quot;;@_)"/>
            </x14:dxf>
          </x14:cfRule>
          <xm:sqref>H31</xm:sqref>
        </x14:conditionalFormatting>
        <x14:conditionalFormatting xmlns:xm="http://schemas.microsoft.com/office/excel/2006/main">
          <x14:cfRule type="expression" priority="96" stopIfTrue="1" id="{17584ABC-09B5-4C97-A3CA-09AF8802BE40}">
            <xm:f>Report_DCF!$B$4="M USD"</xm:f>
            <x14:dxf>
              <numFmt numFmtId="189" formatCode="#,##0,,_);\(#,##0,,\);&quot; - &quot;;@_)"/>
            </x14:dxf>
          </x14:cfRule>
          <xm:sqref>I31</xm:sqref>
        </x14:conditionalFormatting>
        <x14:conditionalFormatting xmlns:xm="http://schemas.microsoft.com/office/excel/2006/main">
          <x14:cfRule type="expression" priority="95" stopIfTrue="1" id="{4B17EC5A-9608-4654-B146-DF4FE5338420}">
            <xm:f>Report_DCF!$B$4="M USD"</xm:f>
            <x14:dxf>
              <numFmt numFmtId="189" formatCode="#,##0,,_);\(#,##0,,\);&quot; - &quot;;@_)"/>
            </x14:dxf>
          </x14:cfRule>
          <xm:sqref>J31</xm:sqref>
        </x14:conditionalFormatting>
        <x14:conditionalFormatting xmlns:xm="http://schemas.microsoft.com/office/excel/2006/main">
          <x14:cfRule type="expression" priority="94" stopIfTrue="1" id="{AA6FA8CC-56F5-4CC0-8633-60494ADB9210}">
            <xm:f>Report_DCF!$B$4="M USD"</xm:f>
            <x14:dxf>
              <numFmt numFmtId="189" formatCode="#,##0,,_);\(#,##0,,\);&quot; - &quot;;@_)"/>
            </x14:dxf>
          </x14:cfRule>
          <xm:sqref>K31</xm:sqref>
        </x14:conditionalFormatting>
        <x14:conditionalFormatting xmlns:xm="http://schemas.microsoft.com/office/excel/2006/main">
          <x14:cfRule type="expression" priority="93" stopIfTrue="1" id="{B73AE466-5457-4E69-A397-3C133B5DA6F6}">
            <xm:f>Report_DCF!$B$4="M USD"</xm:f>
            <x14:dxf>
              <numFmt numFmtId="189" formatCode="#,##0,,_);\(#,##0,,\);&quot; - &quot;;@_)"/>
            </x14:dxf>
          </x14:cfRule>
          <xm:sqref>L31</xm:sqref>
        </x14:conditionalFormatting>
        <x14:conditionalFormatting xmlns:xm="http://schemas.microsoft.com/office/excel/2006/main">
          <x14:cfRule type="expression" priority="92" stopIfTrue="1" id="{CDBCCAB8-8CFC-4AFE-85F0-7980DC4E99ED}">
            <xm:f>Report_DCF!$B$4="M USD"</xm:f>
            <x14:dxf>
              <numFmt numFmtId="189" formatCode="#,##0,,_);\(#,##0,,\);&quot; - &quot;;@_)"/>
            </x14:dxf>
          </x14:cfRule>
          <xm:sqref>M31</xm:sqref>
        </x14:conditionalFormatting>
        <x14:conditionalFormatting xmlns:xm="http://schemas.microsoft.com/office/excel/2006/main">
          <x14:cfRule type="expression" priority="91" stopIfTrue="1" id="{79B3BB2F-F0EE-48E6-AE1A-F7C5B93448EB}">
            <xm:f>Report_DCF!$B$4="M USD"</xm:f>
            <x14:dxf>
              <numFmt numFmtId="189" formatCode="#,##0,,_);\(#,##0,,\);&quot; - &quot;;@_)"/>
            </x14:dxf>
          </x14:cfRule>
          <xm:sqref>N31</xm:sqref>
        </x14:conditionalFormatting>
        <x14:conditionalFormatting xmlns:xm="http://schemas.microsoft.com/office/excel/2006/main">
          <x14:cfRule type="expression" priority="90" stopIfTrue="1" id="{E705D8E7-26B2-43C7-92FE-F8C1CAE6A400}">
            <xm:f>Report_DCF!$B$4="M USD"</xm:f>
            <x14:dxf>
              <numFmt numFmtId="189" formatCode="#,##0,,_);\(#,##0,,\);&quot; - &quot;;@_)"/>
            </x14:dxf>
          </x14:cfRule>
          <xm:sqref>O31</xm:sqref>
        </x14:conditionalFormatting>
        <x14:conditionalFormatting xmlns:xm="http://schemas.microsoft.com/office/excel/2006/main">
          <x14:cfRule type="expression" priority="89" stopIfTrue="1" id="{84BDE988-EF22-4E01-A1DF-802E0072B9BC}">
            <xm:f>Report_DCF!$B$4="M USD"</xm:f>
            <x14:dxf>
              <numFmt numFmtId="189" formatCode="#,##0,,_);\(#,##0,,\);&quot; - &quot;;@_)"/>
            </x14:dxf>
          </x14:cfRule>
          <xm:sqref>P31</xm:sqref>
        </x14:conditionalFormatting>
        <x14:conditionalFormatting xmlns:xm="http://schemas.microsoft.com/office/excel/2006/main">
          <x14:cfRule type="expression" priority="88" stopIfTrue="1" id="{10A493BD-8020-4C97-8A8C-68A68186188C}">
            <xm:f>Report_DCF!$B$4="M USD"</xm:f>
            <x14:dxf>
              <numFmt numFmtId="189" formatCode="#,##0,,_);\(#,##0,,\);&quot; - &quot;;@_)"/>
            </x14:dxf>
          </x14:cfRule>
          <xm:sqref>F32</xm:sqref>
        </x14:conditionalFormatting>
        <x14:conditionalFormatting xmlns:xm="http://schemas.microsoft.com/office/excel/2006/main">
          <x14:cfRule type="expression" priority="87" stopIfTrue="1" id="{4AB85C2C-F4CA-4A01-AB4B-37AC87BECBBB}">
            <xm:f>Report_DCF!$B$4="M USD"</xm:f>
            <x14:dxf>
              <numFmt numFmtId="189" formatCode="#,##0,,_);\(#,##0,,\);&quot; - &quot;;@_)"/>
            </x14:dxf>
          </x14:cfRule>
          <xm:sqref>G32</xm:sqref>
        </x14:conditionalFormatting>
        <x14:conditionalFormatting xmlns:xm="http://schemas.microsoft.com/office/excel/2006/main">
          <x14:cfRule type="expression" priority="86" stopIfTrue="1" id="{BB26A4DF-0DBB-4622-810F-379E2E18B16A}">
            <xm:f>Report_DCF!$B$4="M USD"</xm:f>
            <x14:dxf>
              <numFmt numFmtId="189" formatCode="#,##0,,_);\(#,##0,,\);&quot; - &quot;;@_)"/>
            </x14:dxf>
          </x14:cfRule>
          <xm:sqref>H32</xm:sqref>
        </x14:conditionalFormatting>
        <x14:conditionalFormatting xmlns:xm="http://schemas.microsoft.com/office/excel/2006/main">
          <x14:cfRule type="expression" priority="85" stopIfTrue="1" id="{417BE65C-7C9A-486C-A44E-C43A23B56E72}">
            <xm:f>Report_DCF!$B$4="M USD"</xm:f>
            <x14:dxf>
              <numFmt numFmtId="189" formatCode="#,##0,,_);\(#,##0,,\);&quot; - &quot;;@_)"/>
            </x14:dxf>
          </x14:cfRule>
          <xm:sqref>I32</xm:sqref>
        </x14:conditionalFormatting>
        <x14:conditionalFormatting xmlns:xm="http://schemas.microsoft.com/office/excel/2006/main">
          <x14:cfRule type="expression" priority="84" stopIfTrue="1" id="{0E50DEA9-475C-4A83-B0E4-682BF401CCC1}">
            <xm:f>Report_DCF!$B$4="M USD"</xm:f>
            <x14:dxf>
              <numFmt numFmtId="189" formatCode="#,##0,,_);\(#,##0,,\);&quot; - &quot;;@_)"/>
            </x14:dxf>
          </x14:cfRule>
          <xm:sqref>J32</xm:sqref>
        </x14:conditionalFormatting>
        <x14:conditionalFormatting xmlns:xm="http://schemas.microsoft.com/office/excel/2006/main">
          <x14:cfRule type="expression" priority="83" stopIfTrue="1" id="{39D1079E-80A1-4E59-B921-A828A7F4C28D}">
            <xm:f>Report_DCF!$B$4="M USD"</xm:f>
            <x14:dxf>
              <numFmt numFmtId="189" formatCode="#,##0,,_);\(#,##0,,\);&quot; - &quot;;@_)"/>
            </x14:dxf>
          </x14:cfRule>
          <xm:sqref>K32</xm:sqref>
        </x14:conditionalFormatting>
        <x14:conditionalFormatting xmlns:xm="http://schemas.microsoft.com/office/excel/2006/main">
          <x14:cfRule type="expression" priority="82" stopIfTrue="1" id="{77B3FAD0-FCF4-495D-882E-209107B7CA89}">
            <xm:f>Report_DCF!$B$4="M USD"</xm:f>
            <x14:dxf>
              <numFmt numFmtId="189" formatCode="#,##0,,_);\(#,##0,,\);&quot; - &quot;;@_)"/>
            </x14:dxf>
          </x14:cfRule>
          <xm:sqref>L32</xm:sqref>
        </x14:conditionalFormatting>
        <x14:conditionalFormatting xmlns:xm="http://schemas.microsoft.com/office/excel/2006/main">
          <x14:cfRule type="expression" priority="81" stopIfTrue="1" id="{ACA16C20-EA0D-4EC5-B80A-43100B490021}">
            <xm:f>Report_DCF!$B$4="M USD"</xm:f>
            <x14:dxf>
              <numFmt numFmtId="189" formatCode="#,##0,,_);\(#,##0,,\);&quot; - &quot;;@_)"/>
            </x14:dxf>
          </x14:cfRule>
          <xm:sqref>M32</xm:sqref>
        </x14:conditionalFormatting>
        <x14:conditionalFormatting xmlns:xm="http://schemas.microsoft.com/office/excel/2006/main">
          <x14:cfRule type="expression" priority="80" stopIfTrue="1" id="{B3B28715-5CA3-40E8-ABA7-06E0046539EE}">
            <xm:f>Report_DCF!$B$4="M USD"</xm:f>
            <x14:dxf>
              <numFmt numFmtId="189" formatCode="#,##0,,_);\(#,##0,,\);&quot; - &quot;;@_)"/>
            </x14:dxf>
          </x14:cfRule>
          <xm:sqref>N32</xm:sqref>
        </x14:conditionalFormatting>
        <x14:conditionalFormatting xmlns:xm="http://schemas.microsoft.com/office/excel/2006/main">
          <x14:cfRule type="expression" priority="79" stopIfTrue="1" id="{4BFA8FCB-D932-476C-9CB0-F253D8E9B5C6}">
            <xm:f>Report_DCF!$B$4="M USD"</xm:f>
            <x14:dxf>
              <numFmt numFmtId="189" formatCode="#,##0,,_);\(#,##0,,\);&quot; - &quot;;@_)"/>
            </x14:dxf>
          </x14:cfRule>
          <xm:sqref>O32</xm:sqref>
        </x14:conditionalFormatting>
        <x14:conditionalFormatting xmlns:xm="http://schemas.microsoft.com/office/excel/2006/main">
          <x14:cfRule type="expression" priority="78" stopIfTrue="1" id="{CA29BC38-D2E3-4E08-B8D5-250DB34F77F6}">
            <xm:f>Report_DCF!$B$4="M USD"</xm:f>
            <x14:dxf>
              <numFmt numFmtId="189" formatCode="#,##0,,_);\(#,##0,,\);&quot; - &quot;;@_)"/>
            </x14:dxf>
          </x14:cfRule>
          <xm:sqref>P32</xm:sqref>
        </x14:conditionalFormatting>
        <x14:conditionalFormatting xmlns:xm="http://schemas.microsoft.com/office/excel/2006/main">
          <x14:cfRule type="expression" priority="77" stopIfTrue="1" id="{E090E434-5798-436B-A4B2-5779DEF37453}">
            <xm:f>Report_DCF!$B$4="M USD"</xm:f>
            <x14:dxf>
              <numFmt numFmtId="189" formatCode="#,##0,,_);\(#,##0,,\);&quot; - &quot;;@_)"/>
            </x14:dxf>
          </x14:cfRule>
          <xm:sqref>F33</xm:sqref>
        </x14:conditionalFormatting>
        <x14:conditionalFormatting xmlns:xm="http://schemas.microsoft.com/office/excel/2006/main">
          <x14:cfRule type="expression" priority="76" stopIfTrue="1" id="{2ED80B63-8364-44D2-8A53-92E118A58036}">
            <xm:f>Report_DCF!$B$4="M USD"</xm:f>
            <x14:dxf>
              <numFmt numFmtId="189" formatCode="#,##0,,_);\(#,##0,,\);&quot; - &quot;;@_)"/>
            </x14:dxf>
          </x14:cfRule>
          <xm:sqref>G33</xm:sqref>
        </x14:conditionalFormatting>
        <x14:conditionalFormatting xmlns:xm="http://schemas.microsoft.com/office/excel/2006/main">
          <x14:cfRule type="expression" priority="75" stopIfTrue="1" id="{357E293B-6248-441E-9756-0C8B5AAF2EEE}">
            <xm:f>Report_DCF!$B$4="M USD"</xm:f>
            <x14:dxf>
              <numFmt numFmtId="189" formatCode="#,##0,,_);\(#,##0,,\);&quot; - &quot;;@_)"/>
            </x14:dxf>
          </x14:cfRule>
          <xm:sqref>H33</xm:sqref>
        </x14:conditionalFormatting>
        <x14:conditionalFormatting xmlns:xm="http://schemas.microsoft.com/office/excel/2006/main">
          <x14:cfRule type="expression" priority="74" stopIfTrue="1" id="{A642E47F-AF5D-4945-920B-892A30838A4D}">
            <xm:f>Report_DCF!$B$4="M USD"</xm:f>
            <x14:dxf>
              <numFmt numFmtId="189" formatCode="#,##0,,_);\(#,##0,,\);&quot; - &quot;;@_)"/>
            </x14:dxf>
          </x14:cfRule>
          <xm:sqref>I33</xm:sqref>
        </x14:conditionalFormatting>
        <x14:conditionalFormatting xmlns:xm="http://schemas.microsoft.com/office/excel/2006/main">
          <x14:cfRule type="expression" priority="73" stopIfTrue="1" id="{81DFD9CE-FF66-4D1B-B0BC-6830C787766D}">
            <xm:f>Report_DCF!$B$4="M USD"</xm:f>
            <x14:dxf>
              <numFmt numFmtId="189" formatCode="#,##0,,_);\(#,##0,,\);&quot; - &quot;;@_)"/>
            </x14:dxf>
          </x14:cfRule>
          <xm:sqref>J33</xm:sqref>
        </x14:conditionalFormatting>
        <x14:conditionalFormatting xmlns:xm="http://schemas.microsoft.com/office/excel/2006/main">
          <x14:cfRule type="expression" priority="72" stopIfTrue="1" id="{70B0E0EA-05D8-440E-AC3A-A1C905270EDE}">
            <xm:f>Report_DCF!$B$4="M USD"</xm:f>
            <x14:dxf>
              <numFmt numFmtId="189" formatCode="#,##0,,_);\(#,##0,,\);&quot; - &quot;;@_)"/>
            </x14:dxf>
          </x14:cfRule>
          <xm:sqref>K33</xm:sqref>
        </x14:conditionalFormatting>
        <x14:conditionalFormatting xmlns:xm="http://schemas.microsoft.com/office/excel/2006/main">
          <x14:cfRule type="expression" priority="71" stopIfTrue="1" id="{61D752ED-BC3A-4541-A64C-9AD7CF65E40E}">
            <xm:f>Report_DCF!$B$4="M USD"</xm:f>
            <x14:dxf>
              <numFmt numFmtId="189" formatCode="#,##0,,_);\(#,##0,,\);&quot; - &quot;;@_)"/>
            </x14:dxf>
          </x14:cfRule>
          <xm:sqref>L33</xm:sqref>
        </x14:conditionalFormatting>
        <x14:conditionalFormatting xmlns:xm="http://schemas.microsoft.com/office/excel/2006/main">
          <x14:cfRule type="expression" priority="70" stopIfTrue="1" id="{45DC41CA-525E-4895-A413-16D516A4C3B5}">
            <xm:f>Report_DCF!$B$4="M USD"</xm:f>
            <x14:dxf>
              <numFmt numFmtId="189" formatCode="#,##0,,_);\(#,##0,,\);&quot; - &quot;;@_)"/>
            </x14:dxf>
          </x14:cfRule>
          <xm:sqref>M33</xm:sqref>
        </x14:conditionalFormatting>
        <x14:conditionalFormatting xmlns:xm="http://schemas.microsoft.com/office/excel/2006/main">
          <x14:cfRule type="expression" priority="69" stopIfTrue="1" id="{FE393BC5-109A-4FC9-9B7E-19FE80584F57}">
            <xm:f>Report_DCF!$B$4="M USD"</xm:f>
            <x14:dxf>
              <numFmt numFmtId="189" formatCode="#,##0,,_);\(#,##0,,\);&quot; - &quot;;@_)"/>
            </x14:dxf>
          </x14:cfRule>
          <xm:sqref>N33</xm:sqref>
        </x14:conditionalFormatting>
        <x14:conditionalFormatting xmlns:xm="http://schemas.microsoft.com/office/excel/2006/main">
          <x14:cfRule type="expression" priority="68" stopIfTrue="1" id="{ABE9D8D3-F7E7-443E-8FB5-D14EF6DE5C74}">
            <xm:f>Report_DCF!$B$4="M USD"</xm:f>
            <x14:dxf>
              <numFmt numFmtId="189" formatCode="#,##0,,_);\(#,##0,,\);&quot; - &quot;;@_)"/>
            </x14:dxf>
          </x14:cfRule>
          <xm:sqref>O33</xm:sqref>
        </x14:conditionalFormatting>
        <x14:conditionalFormatting xmlns:xm="http://schemas.microsoft.com/office/excel/2006/main">
          <x14:cfRule type="expression" priority="67" stopIfTrue="1" id="{1B6C38F7-B56B-444C-B565-618C4F3F582C}">
            <xm:f>Report_DCF!$B$4="M USD"</xm:f>
            <x14:dxf>
              <numFmt numFmtId="189" formatCode="#,##0,,_);\(#,##0,,\);&quot; - &quot;;@_)"/>
            </x14:dxf>
          </x14:cfRule>
          <xm:sqref>P33</xm:sqref>
        </x14:conditionalFormatting>
        <x14:conditionalFormatting xmlns:xm="http://schemas.microsoft.com/office/excel/2006/main">
          <x14:cfRule type="expression" priority="66" stopIfTrue="1" id="{12C4664A-06C9-4DB9-B54A-052FA3A01BBF}">
            <xm:f>Report_DCF!$B$4="M USD"</xm:f>
            <x14:dxf>
              <numFmt numFmtId="189" formatCode="#,##0,,_);\(#,##0,,\);&quot; - &quot;;@_)"/>
            </x14:dxf>
          </x14:cfRule>
          <xm:sqref>F34</xm:sqref>
        </x14:conditionalFormatting>
        <x14:conditionalFormatting xmlns:xm="http://schemas.microsoft.com/office/excel/2006/main">
          <x14:cfRule type="expression" priority="65" stopIfTrue="1" id="{0600C64C-311C-4D4E-89E1-54E524D0B492}">
            <xm:f>Report_DCF!$B$4="M USD"</xm:f>
            <x14:dxf>
              <numFmt numFmtId="189" formatCode="#,##0,,_);\(#,##0,,\);&quot; - &quot;;@_)"/>
            </x14:dxf>
          </x14:cfRule>
          <xm:sqref>G34</xm:sqref>
        </x14:conditionalFormatting>
        <x14:conditionalFormatting xmlns:xm="http://schemas.microsoft.com/office/excel/2006/main">
          <x14:cfRule type="expression" priority="64" stopIfTrue="1" id="{4ECAF157-6C6F-479C-8823-E5D5496CA86E}">
            <xm:f>Report_DCF!$B$4="M USD"</xm:f>
            <x14:dxf>
              <numFmt numFmtId="189" formatCode="#,##0,,_);\(#,##0,,\);&quot; - &quot;;@_)"/>
            </x14:dxf>
          </x14:cfRule>
          <xm:sqref>H34</xm:sqref>
        </x14:conditionalFormatting>
        <x14:conditionalFormatting xmlns:xm="http://schemas.microsoft.com/office/excel/2006/main">
          <x14:cfRule type="expression" priority="63" stopIfTrue="1" id="{0DCFF258-D8F1-405D-A8D3-665A930EA34E}">
            <xm:f>Report_DCF!$B$4="M USD"</xm:f>
            <x14:dxf>
              <numFmt numFmtId="189" formatCode="#,##0,,_);\(#,##0,,\);&quot; - &quot;;@_)"/>
            </x14:dxf>
          </x14:cfRule>
          <xm:sqref>I34</xm:sqref>
        </x14:conditionalFormatting>
        <x14:conditionalFormatting xmlns:xm="http://schemas.microsoft.com/office/excel/2006/main">
          <x14:cfRule type="expression" priority="62" stopIfTrue="1" id="{5BD75134-E648-42B6-AF17-B2C9FA3A2324}">
            <xm:f>Report_DCF!$B$4="M USD"</xm:f>
            <x14:dxf>
              <numFmt numFmtId="189" formatCode="#,##0,,_);\(#,##0,,\);&quot; - &quot;;@_)"/>
            </x14:dxf>
          </x14:cfRule>
          <xm:sqref>J34</xm:sqref>
        </x14:conditionalFormatting>
        <x14:conditionalFormatting xmlns:xm="http://schemas.microsoft.com/office/excel/2006/main">
          <x14:cfRule type="expression" priority="61" stopIfTrue="1" id="{9DFC9272-595B-447C-861F-0B1CA033976B}">
            <xm:f>Report_DCF!$B$4="M USD"</xm:f>
            <x14:dxf>
              <numFmt numFmtId="189" formatCode="#,##0,,_);\(#,##0,,\);&quot; - &quot;;@_)"/>
            </x14:dxf>
          </x14:cfRule>
          <xm:sqref>K34</xm:sqref>
        </x14:conditionalFormatting>
        <x14:conditionalFormatting xmlns:xm="http://schemas.microsoft.com/office/excel/2006/main">
          <x14:cfRule type="expression" priority="60" stopIfTrue="1" id="{45A432B2-3E2A-4E0C-B21A-62865759A0F9}">
            <xm:f>Report_DCF!$B$4="M USD"</xm:f>
            <x14:dxf>
              <numFmt numFmtId="189" formatCode="#,##0,,_);\(#,##0,,\);&quot; - &quot;;@_)"/>
            </x14:dxf>
          </x14:cfRule>
          <xm:sqref>L34</xm:sqref>
        </x14:conditionalFormatting>
        <x14:conditionalFormatting xmlns:xm="http://schemas.microsoft.com/office/excel/2006/main">
          <x14:cfRule type="expression" priority="59" stopIfTrue="1" id="{A64D89B9-0FC2-4CBA-AD76-60CFA9400B15}">
            <xm:f>Report_DCF!$B$4="M USD"</xm:f>
            <x14:dxf>
              <numFmt numFmtId="189" formatCode="#,##0,,_);\(#,##0,,\);&quot; - &quot;;@_)"/>
            </x14:dxf>
          </x14:cfRule>
          <xm:sqref>M34</xm:sqref>
        </x14:conditionalFormatting>
        <x14:conditionalFormatting xmlns:xm="http://schemas.microsoft.com/office/excel/2006/main">
          <x14:cfRule type="expression" priority="58" stopIfTrue="1" id="{6EC7E002-2EBF-4448-87B0-18B79651143E}">
            <xm:f>Report_DCF!$B$4="M USD"</xm:f>
            <x14:dxf>
              <numFmt numFmtId="189" formatCode="#,##0,,_);\(#,##0,,\);&quot; - &quot;;@_)"/>
            </x14:dxf>
          </x14:cfRule>
          <xm:sqref>N34</xm:sqref>
        </x14:conditionalFormatting>
        <x14:conditionalFormatting xmlns:xm="http://schemas.microsoft.com/office/excel/2006/main">
          <x14:cfRule type="expression" priority="57" stopIfTrue="1" id="{56A247FC-E9A7-493A-90E1-DFE844B46837}">
            <xm:f>Report_DCF!$B$4="M USD"</xm:f>
            <x14:dxf>
              <numFmt numFmtId="189" formatCode="#,##0,,_);\(#,##0,,\);&quot; - &quot;;@_)"/>
            </x14:dxf>
          </x14:cfRule>
          <xm:sqref>O34</xm:sqref>
        </x14:conditionalFormatting>
        <x14:conditionalFormatting xmlns:xm="http://schemas.microsoft.com/office/excel/2006/main">
          <x14:cfRule type="expression" priority="56" stopIfTrue="1" id="{C6146CF3-F353-450C-B460-73F5A44977EE}">
            <xm:f>Report_DCF!$B$4="M USD"</xm:f>
            <x14:dxf>
              <numFmt numFmtId="189" formatCode="#,##0,,_);\(#,##0,,\);&quot; - &quot;;@_)"/>
            </x14:dxf>
          </x14:cfRule>
          <xm:sqref>P34</xm:sqref>
        </x14:conditionalFormatting>
        <x14:conditionalFormatting xmlns:xm="http://schemas.microsoft.com/office/excel/2006/main">
          <x14:cfRule type="expression" priority="55" stopIfTrue="1" id="{ADBAB5E0-3F96-41D8-984D-D2D130CE0214}">
            <xm:f>Report_DCF!$B$4="M USD"</xm:f>
            <x14:dxf>
              <numFmt numFmtId="189" formatCode="#,##0,,_);\(#,##0,,\);&quot; - &quot;;@_)"/>
            </x14:dxf>
          </x14:cfRule>
          <xm:sqref>F35</xm:sqref>
        </x14:conditionalFormatting>
        <x14:conditionalFormatting xmlns:xm="http://schemas.microsoft.com/office/excel/2006/main">
          <x14:cfRule type="expression" priority="54" stopIfTrue="1" id="{56744F0D-A8F0-4D3B-8749-F9CBCCAD1D92}">
            <xm:f>Report_DCF!$B$4="M USD"</xm:f>
            <x14:dxf>
              <numFmt numFmtId="189" formatCode="#,##0,,_);\(#,##0,,\);&quot; - &quot;;@_)"/>
            </x14:dxf>
          </x14:cfRule>
          <xm:sqref>G35</xm:sqref>
        </x14:conditionalFormatting>
        <x14:conditionalFormatting xmlns:xm="http://schemas.microsoft.com/office/excel/2006/main">
          <x14:cfRule type="expression" priority="53" stopIfTrue="1" id="{1FB66752-28C7-4B68-B5EC-6F604DAC5954}">
            <xm:f>Report_DCF!$B$4="M USD"</xm:f>
            <x14:dxf>
              <numFmt numFmtId="189" formatCode="#,##0,,_);\(#,##0,,\);&quot; - &quot;;@_)"/>
            </x14:dxf>
          </x14:cfRule>
          <xm:sqref>H35</xm:sqref>
        </x14:conditionalFormatting>
        <x14:conditionalFormatting xmlns:xm="http://schemas.microsoft.com/office/excel/2006/main">
          <x14:cfRule type="expression" priority="52" stopIfTrue="1" id="{95B01E35-C5F9-4E8E-A19A-E9CD65FB46EE}">
            <xm:f>Report_DCF!$B$4="M USD"</xm:f>
            <x14:dxf>
              <numFmt numFmtId="189" formatCode="#,##0,,_);\(#,##0,,\);&quot; - &quot;;@_)"/>
            </x14:dxf>
          </x14:cfRule>
          <xm:sqref>I35</xm:sqref>
        </x14:conditionalFormatting>
        <x14:conditionalFormatting xmlns:xm="http://schemas.microsoft.com/office/excel/2006/main">
          <x14:cfRule type="expression" priority="51" stopIfTrue="1" id="{78F3C571-6D55-421D-B0A5-F2A7F49F2F5F}">
            <xm:f>Report_DCF!$B$4="M USD"</xm:f>
            <x14:dxf>
              <numFmt numFmtId="189" formatCode="#,##0,,_);\(#,##0,,\);&quot; - &quot;;@_)"/>
            </x14:dxf>
          </x14:cfRule>
          <xm:sqref>J35</xm:sqref>
        </x14:conditionalFormatting>
        <x14:conditionalFormatting xmlns:xm="http://schemas.microsoft.com/office/excel/2006/main">
          <x14:cfRule type="expression" priority="50" stopIfTrue="1" id="{FDA6F9A7-0106-41D5-9DCD-51FAF0C4107F}">
            <xm:f>Report_DCF!$B$4="M USD"</xm:f>
            <x14:dxf>
              <numFmt numFmtId="189" formatCode="#,##0,,_);\(#,##0,,\);&quot; - &quot;;@_)"/>
            </x14:dxf>
          </x14:cfRule>
          <xm:sqref>K35</xm:sqref>
        </x14:conditionalFormatting>
        <x14:conditionalFormatting xmlns:xm="http://schemas.microsoft.com/office/excel/2006/main">
          <x14:cfRule type="expression" priority="49" stopIfTrue="1" id="{49950FBA-AAEE-487F-8E9C-DDA347B18826}">
            <xm:f>Report_DCF!$B$4="M USD"</xm:f>
            <x14:dxf>
              <numFmt numFmtId="189" formatCode="#,##0,,_);\(#,##0,,\);&quot; - &quot;;@_)"/>
            </x14:dxf>
          </x14:cfRule>
          <xm:sqref>L35</xm:sqref>
        </x14:conditionalFormatting>
        <x14:conditionalFormatting xmlns:xm="http://schemas.microsoft.com/office/excel/2006/main">
          <x14:cfRule type="expression" priority="48" stopIfTrue="1" id="{C94B8366-F3A3-4AA7-A464-00581C100DD0}">
            <xm:f>Report_DCF!$B$4="M USD"</xm:f>
            <x14:dxf>
              <numFmt numFmtId="189" formatCode="#,##0,,_);\(#,##0,,\);&quot; - &quot;;@_)"/>
            </x14:dxf>
          </x14:cfRule>
          <xm:sqref>M35</xm:sqref>
        </x14:conditionalFormatting>
        <x14:conditionalFormatting xmlns:xm="http://schemas.microsoft.com/office/excel/2006/main">
          <x14:cfRule type="expression" priority="47" stopIfTrue="1" id="{790F7D75-67CE-41B5-9B81-C59D7C5B184D}">
            <xm:f>Report_DCF!$B$4="M USD"</xm:f>
            <x14:dxf>
              <numFmt numFmtId="189" formatCode="#,##0,,_);\(#,##0,,\);&quot; - &quot;;@_)"/>
            </x14:dxf>
          </x14:cfRule>
          <xm:sqref>N35</xm:sqref>
        </x14:conditionalFormatting>
        <x14:conditionalFormatting xmlns:xm="http://schemas.microsoft.com/office/excel/2006/main">
          <x14:cfRule type="expression" priority="46" stopIfTrue="1" id="{5D1453AC-FEF3-4F4C-99E6-AF6B80F1504C}">
            <xm:f>Report_DCF!$B$4="M USD"</xm:f>
            <x14:dxf>
              <numFmt numFmtId="189" formatCode="#,##0,,_);\(#,##0,,\);&quot; - &quot;;@_)"/>
            </x14:dxf>
          </x14:cfRule>
          <xm:sqref>O35</xm:sqref>
        </x14:conditionalFormatting>
        <x14:conditionalFormatting xmlns:xm="http://schemas.microsoft.com/office/excel/2006/main">
          <x14:cfRule type="expression" priority="45" stopIfTrue="1" id="{36697880-524E-47DC-82B5-32BDB6A62CC8}">
            <xm:f>Report_DCF!$B$4="M USD"</xm:f>
            <x14:dxf>
              <numFmt numFmtId="189" formatCode="#,##0,,_);\(#,##0,,\);&quot; - &quot;;@_)"/>
            </x14:dxf>
          </x14:cfRule>
          <xm:sqref>P35</xm:sqref>
        </x14:conditionalFormatting>
        <x14:conditionalFormatting xmlns:xm="http://schemas.microsoft.com/office/excel/2006/main">
          <x14:cfRule type="expression" priority="44" stopIfTrue="1" id="{2A8083B6-3A3B-4E66-9CD2-93C4F469A096}">
            <xm:f>Report_DCF!$B$4="M USD"</xm:f>
            <x14:dxf>
              <numFmt numFmtId="189" formatCode="#,##0,,_);\(#,##0,,\);&quot; - &quot;;@_)"/>
            </x14:dxf>
          </x14:cfRule>
          <xm:sqref>F36</xm:sqref>
        </x14:conditionalFormatting>
        <x14:conditionalFormatting xmlns:xm="http://schemas.microsoft.com/office/excel/2006/main">
          <x14:cfRule type="expression" priority="43" stopIfTrue="1" id="{EEAD1FDF-81EB-41E1-AF73-779C80D2AE01}">
            <xm:f>Report_DCF!$B$4="M USD"</xm:f>
            <x14:dxf>
              <numFmt numFmtId="189" formatCode="#,##0,,_);\(#,##0,,\);&quot; - &quot;;@_)"/>
            </x14:dxf>
          </x14:cfRule>
          <xm:sqref>G36</xm:sqref>
        </x14:conditionalFormatting>
        <x14:conditionalFormatting xmlns:xm="http://schemas.microsoft.com/office/excel/2006/main">
          <x14:cfRule type="expression" priority="42" stopIfTrue="1" id="{AB5A02D8-5C86-4E62-9275-7D4AE3627E80}">
            <xm:f>Report_DCF!$B$4="M USD"</xm:f>
            <x14:dxf>
              <numFmt numFmtId="189" formatCode="#,##0,,_);\(#,##0,,\);&quot; - &quot;;@_)"/>
            </x14:dxf>
          </x14:cfRule>
          <xm:sqref>H36</xm:sqref>
        </x14:conditionalFormatting>
        <x14:conditionalFormatting xmlns:xm="http://schemas.microsoft.com/office/excel/2006/main">
          <x14:cfRule type="expression" priority="41" stopIfTrue="1" id="{0E090E37-B168-4BCD-BE38-28966BFFEE5F}">
            <xm:f>Report_DCF!$B$4="M USD"</xm:f>
            <x14:dxf>
              <numFmt numFmtId="189" formatCode="#,##0,,_);\(#,##0,,\);&quot; - &quot;;@_)"/>
            </x14:dxf>
          </x14:cfRule>
          <xm:sqref>I36</xm:sqref>
        </x14:conditionalFormatting>
        <x14:conditionalFormatting xmlns:xm="http://schemas.microsoft.com/office/excel/2006/main">
          <x14:cfRule type="expression" priority="40" stopIfTrue="1" id="{A8AEE646-7924-493C-B874-5094CFE98952}">
            <xm:f>Report_DCF!$B$4="M USD"</xm:f>
            <x14:dxf>
              <numFmt numFmtId="189" formatCode="#,##0,,_);\(#,##0,,\);&quot; - &quot;;@_)"/>
            </x14:dxf>
          </x14:cfRule>
          <xm:sqref>J36</xm:sqref>
        </x14:conditionalFormatting>
        <x14:conditionalFormatting xmlns:xm="http://schemas.microsoft.com/office/excel/2006/main">
          <x14:cfRule type="expression" priority="39" stopIfTrue="1" id="{D57B6290-5CA5-4BC2-9510-B3D8748C6629}">
            <xm:f>Report_DCF!$B$4="M USD"</xm:f>
            <x14:dxf>
              <numFmt numFmtId="189" formatCode="#,##0,,_);\(#,##0,,\);&quot; - &quot;;@_)"/>
            </x14:dxf>
          </x14:cfRule>
          <xm:sqref>K36</xm:sqref>
        </x14:conditionalFormatting>
        <x14:conditionalFormatting xmlns:xm="http://schemas.microsoft.com/office/excel/2006/main">
          <x14:cfRule type="expression" priority="38" stopIfTrue="1" id="{10AFAE90-2FC6-4C88-8724-D6776F1D0095}">
            <xm:f>Report_DCF!$B$4="M USD"</xm:f>
            <x14:dxf>
              <numFmt numFmtId="189" formatCode="#,##0,,_);\(#,##0,,\);&quot; - &quot;;@_)"/>
            </x14:dxf>
          </x14:cfRule>
          <xm:sqref>L36</xm:sqref>
        </x14:conditionalFormatting>
        <x14:conditionalFormatting xmlns:xm="http://schemas.microsoft.com/office/excel/2006/main">
          <x14:cfRule type="expression" priority="37" stopIfTrue="1" id="{A23576F2-B175-450E-A139-75D66D0450DA}">
            <xm:f>Report_DCF!$B$4="M USD"</xm:f>
            <x14:dxf>
              <numFmt numFmtId="189" formatCode="#,##0,,_);\(#,##0,,\);&quot; - &quot;;@_)"/>
            </x14:dxf>
          </x14:cfRule>
          <xm:sqref>M36</xm:sqref>
        </x14:conditionalFormatting>
        <x14:conditionalFormatting xmlns:xm="http://schemas.microsoft.com/office/excel/2006/main">
          <x14:cfRule type="expression" priority="36" stopIfTrue="1" id="{9D1B4350-3127-434C-869B-8C18076FBF77}">
            <xm:f>Report_DCF!$B$4="M USD"</xm:f>
            <x14:dxf>
              <numFmt numFmtId="189" formatCode="#,##0,,_);\(#,##0,,\);&quot; - &quot;;@_)"/>
            </x14:dxf>
          </x14:cfRule>
          <xm:sqref>N36</xm:sqref>
        </x14:conditionalFormatting>
        <x14:conditionalFormatting xmlns:xm="http://schemas.microsoft.com/office/excel/2006/main">
          <x14:cfRule type="expression" priority="35" stopIfTrue="1" id="{48AFADB4-3A13-440B-AAA1-42C47B512946}">
            <xm:f>Report_DCF!$B$4="M USD"</xm:f>
            <x14:dxf>
              <numFmt numFmtId="189" formatCode="#,##0,,_);\(#,##0,,\);&quot; - &quot;;@_)"/>
            </x14:dxf>
          </x14:cfRule>
          <xm:sqref>O36</xm:sqref>
        </x14:conditionalFormatting>
        <x14:conditionalFormatting xmlns:xm="http://schemas.microsoft.com/office/excel/2006/main">
          <x14:cfRule type="expression" priority="34" stopIfTrue="1" id="{0F79E919-B561-4A32-8DF5-5122E1B70452}">
            <xm:f>Report_DCF!$B$4="M USD"</xm:f>
            <x14:dxf>
              <numFmt numFmtId="189" formatCode="#,##0,,_);\(#,##0,,\);&quot; - &quot;;@_)"/>
            </x14:dxf>
          </x14:cfRule>
          <xm:sqref>P36</xm:sqref>
        </x14:conditionalFormatting>
        <x14:conditionalFormatting xmlns:xm="http://schemas.microsoft.com/office/excel/2006/main">
          <x14:cfRule type="expression" priority="33" stopIfTrue="1" id="{65F07933-353B-4E2D-B242-D95B8D38D251}">
            <xm:f>Report_DCF!$B$4="M USD"</xm:f>
            <x14:dxf>
              <numFmt numFmtId="189" formatCode="#,##0,,_);\(#,##0,,\);&quot; - &quot;;@_)"/>
            </x14:dxf>
          </x14:cfRule>
          <xm:sqref>F37</xm:sqref>
        </x14:conditionalFormatting>
        <x14:conditionalFormatting xmlns:xm="http://schemas.microsoft.com/office/excel/2006/main">
          <x14:cfRule type="expression" priority="32" stopIfTrue="1" id="{267541C4-27FC-449F-9AD4-A8E0C67DAB45}">
            <xm:f>Report_DCF!$B$4="M USD"</xm:f>
            <x14:dxf>
              <numFmt numFmtId="189" formatCode="#,##0,,_);\(#,##0,,\);&quot; - &quot;;@_)"/>
            </x14:dxf>
          </x14:cfRule>
          <xm:sqref>G37</xm:sqref>
        </x14:conditionalFormatting>
        <x14:conditionalFormatting xmlns:xm="http://schemas.microsoft.com/office/excel/2006/main">
          <x14:cfRule type="expression" priority="31" stopIfTrue="1" id="{BE085C8D-0147-4F10-84F0-4B9E6A949D64}">
            <xm:f>Report_DCF!$B$4="M USD"</xm:f>
            <x14:dxf>
              <numFmt numFmtId="189" formatCode="#,##0,,_);\(#,##0,,\);&quot; - &quot;;@_)"/>
            </x14:dxf>
          </x14:cfRule>
          <xm:sqref>H37</xm:sqref>
        </x14:conditionalFormatting>
        <x14:conditionalFormatting xmlns:xm="http://schemas.microsoft.com/office/excel/2006/main">
          <x14:cfRule type="expression" priority="30" stopIfTrue="1" id="{F2B16EB2-B645-49D9-A82E-5BDE6F510C9A}">
            <xm:f>Report_DCF!$B$4="M USD"</xm:f>
            <x14:dxf>
              <numFmt numFmtId="189" formatCode="#,##0,,_);\(#,##0,,\);&quot; - &quot;;@_)"/>
            </x14:dxf>
          </x14:cfRule>
          <xm:sqref>I37</xm:sqref>
        </x14:conditionalFormatting>
        <x14:conditionalFormatting xmlns:xm="http://schemas.microsoft.com/office/excel/2006/main">
          <x14:cfRule type="expression" priority="29" stopIfTrue="1" id="{C0F26A16-8FF8-4DD0-8734-42692DB25B81}">
            <xm:f>Report_DCF!$B$4="M USD"</xm:f>
            <x14:dxf>
              <numFmt numFmtId="189" formatCode="#,##0,,_);\(#,##0,,\);&quot; - &quot;;@_)"/>
            </x14:dxf>
          </x14:cfRule>
          <xm:sqref>J37</xm:sqref>
        </x14:conditionalFormatting>
        <x14:conditionalFormatting xmlns:xm="http://schemas.microsoft.com/office/excel/2006/main">
          <x14:cfRule type="expression" priority="28" stopIfTrue="1" id="{13AC081F-FB72-47C4-9DD3-828034E88FEF}">
            <xm:f>Report_DCF!$B$4="M USD"</xm:f>
            <x14:dxf>
              <numFmt numFmtId="189" formatCode="#,##0,,_);\(#,##0,,\);&quot; - &quot;;@_)"/>
            </x14:dxf>
          </x14:cfRule>
          <xm:sqref>K37</xm:sqref>
        </x14:conditionalFormatting>
        <x14:conditionalFormatting xmlns:xm="http://schemas.microsoft.com/office/excel/2006/main">
          <x14:cfRule type="expression" priority="27" stopIfTrue="1" id="{8B794400-B806-4C22-A21B-64985D939D7A}">
            <xm:f>Report_DCF!$B$4="M USD"</xm:f>
            <x14:dxf>
              <numFmt numFmtId="189" formatCode="#,##0,,_);\(#,##0,,\);&quot; - &quot;;@_)"/>
            </x14:dxf>
          </x14:cfRule>
          <xm:sqref>L37</xm:sqref>
        </x14:conditionalFormatting>
        <x14:conditionalFormatting xmlns:xm="http://schemas.microsoft.com/office/excel/2006/main">
          <x14:cfRule type="expression" priority="26" stopIfTrue="1" id="{3682A7D2-4241-457F-B999-E9AE615ADE67}">
            <xm:f>Report_DCF!$B$4="M USD"</xm:f>
            <x14:dxf>
              <numFmt numFmtId="189" formatCode="#,##0,,_);\(#,##0,,\);&quot; - &quot;;@_)"/>
            </x14:dxf>
          </x14:cfRule>
          <xm:sqref>M37</xm:sqref>
        </x14:conditionalFormatting>
        <x14:conditionalFormatting xmlns:xm="http://schemas.microsoft.com/office/excel/2006/main">
          <x14:cfRule type="expression" priority="25" stopIfTrue="1" id="{267C9998-B627-47B1-982F-5BCCCDB2384E}">
            <xm:f>Report_DCF!$B$4="M USD"</xm:f>
            <x14:dxf>
              <numFmt numFmtId="189" formatCode="#,##0,,_);\(#,##0,,\);&quot; - &quot;;@_)"/>
            </x14:dxf>
          </x14:cfRule>
          <xm:sqref>N37</xm:sqref>
        </x14:conditionalFormatting>
        <x14:conditionalFormatting xmlns:xm="http://schemas.microsoft.com/office/excel/2006/main">
          <x14:cfRule type="expression" priority="24" stopIfTrue="1" id="{7A77E365-8DFD-4425-8B0B-A7257D7D7351}">
            <xm:f>Report_DCF!$B$4="M USD"</xm:f>
            <x14:dxf>
              <numFmt numFmtId="189" formatCode="#,##0,,_);\(#,##0,,\);&quot; - &quot;;@_)"/>
            </x14:dxf>
          </x14:cfRule>
          <xm:sqref>O37</xm:sqref>
        </x14:conditionalFormatting>
        <x14:conditionalFormatting xmlns:xm="http://schemas.microsoft.com/office/excel/2006/main">
          <x14:cfRule type="expression" priority="23" stopIfTrue="1" id="{3BB7CDE8-AC38-47BC-B5AC-860847006C8B}">
            <xm:f>Report_DCF!$B$4="M USD"</xm:f>
            <x14:dxf>
              <numFmt numFmtId="189" formatCode="#,##0,,_);\(#,##0,,\);&quot; - &quot;;@_)"/>
            </x14:dxf>
          </x14:cfRule>
          <xm:sqref>P37</xm:sqref>
        </x14:conditionalFormatting>
        <x14:conditionalFormatting xmlns:xm="http://schemas.microsoft.com/office/excel/2006/main">
          <x14:cfRule type="expression" priority="22" stopIfTrue="1" id="{2E355EE8-B4CE-4C3D-839A-D2599DB64C9A}">
            <xm:f>Report_DCF!$B$4="M USD"</xm:f>
            <x14:dxf>
              <numFmt numFmtId="189" formatCode="#,##0,,_);\(#,##0,,\);&quot; - &quot;;@_)"/>
            </x14:dxf>
          </x14:cfRule>
          <xm:sqref>F38</xm:sqref>
        </x14:conditionalFormatting>
        <x14:conditionalFormatting xmlns:xm="http://schemas.microsoft.com/office/excel/2006/main">
          <x14:cfRule type="expression" priority="21" stopIfTrue="1" id="{36FA5EAD-8770-4833-91B7-891422DAEC91}">
            <xm:f>Report_DCF!$B$4="M USD"</xm:f>
            <x14:dxf>
              <numFmt numFmtId="189" formatCode="#,##0,,_);\(#,##0,,\);&quot; - &quot;;@_)"/>
            </x14:dxf>
          </x14:cfRule>
          <xm:sqref>G38</xm:sqref>
        </x14:conditionalFormatting>
        <x14:conditionalFormatting xmlns:xm="http://schemas.microsoft.com/office/excel/2006/main">
          <x14:cfRule type="expression" priority="20" stopIfTrue="1" id="{12AAAAF4-25D7-43E5-B90B-31EA7C38A31D}">
            <xm:f>Report_DCF!$B$4="M USD"</xm:f>
            <x14:dxf>
              <numFmt numFmtId="189" formatCode="#,##0,,_);\(#,##0,,\);&quot; - &quot;;@_)"/>
            </x14:dxf>
          </x14:cfRule>
          <xm:sqref>H38</xm:sqref>
        </x14:conditionalFormatting>
        <x14:conditionalFormatting xmlns:xm="http://schemas.microsoft.com/office/excel/2006/main">
          <x14:cfRule type="expression" priority="19" stopIfTrue="1" id="{9B00129D-C130-4C10-92A8-A2CB298D10A3}">
            <xm:f>Report_DCF!$B$4="M USD"</xm:f>
            <x14:dxf>
              <numFmt numFmtId="189" formatCode="#,##0,,_);\(#,##0,,\);&quot; - &quot;;@_)"/>
            </x14:dxf>
          </x14:cfRule>
          <xm:sqref>I38</xm:sqref>
        </x14:conditionalFormatting>
        <x14:conditionalFormatting xmlns:xm="http://schemas.microsoft.com/office/excel/2006/main">
          <x14:cfRule type="expression" priority="18" stopIfTrue="1" id="{765F2F79-D2A0-424C-ABB6-55CC960C2CA7}">
            <xm:f>Report_DCF!$B$4="M USD"</xm:f>
            <x14:dxf>
              <numFmt numFmtId="189" formatCode="#,##0,,_);\(#,##0,,\);&quot; - &quot;;@_)"/>
            </x14:dxf>
          </x14:cfRule>
          <xm:sqref>J38</xm:sqref>
        </x14:conditionalFormatting>
        <x14:conditionalFormatting xmlns:xm="http://schemas.microsoft.com/office/excel/2006/main">
          <x14:cfRule type="expression" priority="17" stopIfTrue="1" id="{ABC2C7D8-7146-4995-AC56-E048E1D8CC37}">
            <xm:f>Report_DCF!$B$4="M USD"</xm:f>
            <x14:dxf>
              <numFmt numFmtId="189" formatCode="#,##0,,_);\(#,##0,,\);&quot; - &quot;;@_)"/>
            </x14:dxf>
          </x14:cfRule>
          <xm:sqref>K38</xm:sqref>
        </x14:conditionalFormatting>
        <x14:conditionalFormatting xmlns:xm="http://schemas.microsoft.com/office/excel/2006/main">
          <x14:cfRule type="expression" priority="16" stopIfTrue="1" id="{8525BC58-5EA5-4D71-8FA9-011D6EA4DAFC}">
            <xm:f>Report_DCF!$B$4="M USD"</xm:f>
            <x14:dxf>
              <numFmt numFmtId="189" formatCode="#,##0,,_);\(#,##0,,\);&quot; - &quot;;@_)"/>
            </x14:dxf>
          </x14:cfRule>
          <xm:sqref>L38</xm:sqref>
        </x14:conditionalFormatting>
        <x14:conditionalFormatting xmlns:xm="http://schemas.microsoft.com/office/excel/2006/main">
          <x14:cfRule type="expression" priority="15" stopIfTrue="1" id="{9D8E5055-2A7C-4C2D-BFCE-C96B585EF4FC}">
            <xm:f>Report_DCF!$B$4="M USD"</xm:f>
            <x14:dxf>
              <numFmt numFmtId="189" formatCode="#,##0,,_);\(#,##0,,\);&quot; - &quot;;@_)"/>
            </x14:dxf>
          </x14:cfRule>
          <xm:sqref>M38</xm:sqref>
        </x14:conditionalFormatting>
        <x14:conditionalFormatting xmlns:xm="http://schemas.microsoft.com/office/excel/2006/main">
          <x14:cfRule type="expression" priority="14" stopIfTrue="1" id="{494A3A0C-FDB0-4F47-82AE-E389FA0B652B}">
            <xm:f>Report_DCF!$B$4="M USD"</xm:f>
            <x14:dxf>
              <numFmt numFmtId="189" formatCode="#,##0,,_);\(#,##0,,\);&quot; - &quot;;@_)"/>
            </x14:dxf>
          </x14:cfRule>
          <xm:sqref>N38</xm:sqref>
        </x14:conditionalFormatting>
        <x14:conditionalFormatting xmlns:xm="http://schemas.microsoft.com/office/excel/2006/main">
          <x14:cfRule type="expression" priority="13" stopIfTrue="1" id="{AC67A8B4-7318-43D4-9DBC-C83D45DA11B9}">
            <xm:f>Report_DCF!$B$4="M USD"</xm:f>
            <x14:dxf>
              <numFmt numFmtId="189" formatCode="#,##0,,_);\(#,##0,,\);&quot; - &quot;;@_)"/>
            </x14:dxf>
          </x14:cfRule>
          <xm:sqref>O38</xm:sqref>
        </x14:conditionalFormatting>
        <x14:conditionalFormatting xmlns:xm="http://schemas.microsoft.com/office/excel/2006/main">
          <x14:cfRule type="expression" priority="12" stopIfTrue="1" id="{4904A92C-1968-40AB-B5DE-F6E0649ECE39}">
            <xm:f>Report_DCF!$B$4="M USD"</xm:f>
            <x14:dxf>
              <numFmt numFmtId="189" formatCode="#,##0,,_);\(#,##0,,\);&quot; - &quot;;@_)"/>
            </x14:dxf>
          </x14:cfRule>
          <xm:sqref>P38</xm:sqref>
        </x14:conditionalFormatting>
        <x14:conditionalFormatting xmlns:xm="http://schemas.microsoft.com/office/excel/2006/main">
          <x14:cfRule type="expression" priority="11" stopIfTrue="1" id="{F63E443E-30F8-4179-8A42-0B9D132AE2C2}">
            <xm:f>Report_DCF!$B$4="M USD"</xm:f>
            <x14:dxf>
              <numFmt numFmtId="189" formatCode="#,##0,,_);\(#,##0,,\);&quot; - &quot;;@_)"/>
            </x14:dxf>
          </x14:cfRule>
          <xm:sqref>F39</xm:sqref>
        </x14:conditionalFormatting>
        <x14:conditionalFormatting xmlns:xm="http://schemas.microsoft.com/office/excel/2006/main">
          <x14:cfRule type="expression" priority="10" stopIfTrue="1" id="{42206760-84AD-4B6E-98BD-D55EE73FFACF}">
            <xm:f>Report_DCF!$B$4="M USD"</xm:f>
            <x14:dxf>
              <numFmt numFmtId="189" formatCode="#,##0,,_);\(#,##0,,\);&quot; - &quot;;@_)"/>
            </x14:dxf>
          </x14:cfRule>
          <xm:sqref>G39</xm:sqref>
        </x14:conditionalFormatting>
        <x14:conditionalFormatting xmlns:xm="http://schemas.microsoft.com/office/excel/2006/main">
          <x14:cfRule type="expression" priority="9" stopIfTrue="1" id="{2DFEF4BD-7509-4B71-8DF6-C98F3A64A70D}">
            <xm:f>Report_DCF!$B$4="M USD"</xm:f>
            <x14:dxf>
              <numFmt numFmtId="189" formatCode="#,##0,,_);\(#,##0,,\);&quot; - &quot;;@_)"/>
            </x14:dxf>
          </x14:cfRule>
          <xm:sqref>H39</xm:sqref>
        </x14:conditionalFormatting>
        <x14:conditionalFormatting xmlns:xm="http://schemas.microsoft.com/office/excel/2006/main">
          <x14:cfRule type="expression" priority="8" stopIfTrue="1" id="{C990B36A-6F60-45DA-9CF6-53534EC425B2}">
            <xm:f>Report_DCF!$B$4="M USD"</xm:f>
            <x14:dxf>
              <numFmt numFmtId="189" formatCode="#,##0,,_);\(#,##0,,\);&quot; - &quot;;@_)"/>
            </x14:dxf>
          </x14:cfRule>
          <xm:sqref>I39</xm:sqref>
        </x14:conditionalFormatting>
        <x14:conditionalFormatting xmlns:xm="http://schemas.microsoft.com/office/excel/2006/main">
          <x14:cfRule type="expression" priority="7" stopIfTrue="1" id="{001D1BF8-9CDF-4A6D-BC66-D12D4C2BA4F6}">
            <xm:f>Report_DCF!$B$4="M USD"</xm:f>
            <x14:dxf>
              <numFmt numFmtId="189" formatCode="#,##0,,_);\(#,##0,,\);&quot; - &quot;;@_)"/>
            </x14:dxf>
          </x14:cfRule>
          <xm:sqref>J39</xm:sqref>
        </x14:conditionalFormatting>
        <x14:conditionalFormatting xmlns:xm="http://schemas.microsoft.com/office/excel/2006/main">
          <x14:cfRule type="expression" priority="6" stopIfTrue="1" id="{BE39A0B5-B0C1-4977-9989-F969E55EDACB}">
            <xm:f>Report_DCF!$B$4="M USD"</xm:f>
            <x14:dxf>
              <numFmt numFmtId="189" formatCode="#,##0,,_);\(#,##0,,\);&quot; - &quot;;@_)"/>
            </x14:dxf>
          </x14:cfRule>
          <xm:sqref>K39</xm:sqref>
        </x14:conditionalFormatting>
        <x14:conditionalFormatting xmlns:xm="http://schemas.microsoft.com/office/excel/2006/main">
          <x14:cfRule type="expression" priority="5" stopIfTrue="1" id="{06ACC72B-ACB7-43B8-BE88-913A551D671A}">
            <xm:f>Report_DCF!$B$4="M USD"</xm:f>
            <x14:dxf>
              <numFmt numFmtId="189" formatCode="#,##0,,_);\(#,##0,,\);&quot; - &quot;;@_)"/>
            </x14:dxf>
          </x14:cfRule>
          <xm:sqref>L39</xm:sqref>
        </x14:conditionalFormatting>
        <x14:conditionalFormatting xmlns:xm="http://schemas.microsoft.com/office/excel/2006/main">
          <x14:cfRule type="expression" priority="4" stopIfTrue="1" id="{D74FF690-A6F6-4E00-9218-3ADC658B3692}">
            <xm:f>Report_DCF!$B$4="M USD"</xm:f>
            <x14:dxf>
              <numFmt numFmtId="189" formatCode="#,##0,,_);\(#,##0,,\);&quot; - &quot;;@_)"/>
            </x14:dxf>
          </x14:cfRule>
          <xm:sqref>M39</xm:sqref>
        </x14:conditionalFormatting>
        <x14:conditionalFormatting xmlns:xm="http://schemas.microsoft.com/office/excel/2006/main">
          <x14:cfRule type="expression" priority="3" stopIfTrue="1" id="{4807BE23-A6A5-4F7A-83A0-4781C0E6E0AA}">
            <xm:f>Report_DCF!$B$4="M USD"</xm:f>
            <x14:dxf>
              <numFmt numFmtId="189" formatCode="#,##0,,_);\(#,##0,,\);&quot; - &quot;;@_)"/>
            </x14:dxf>
          </x14:cfRule>
          <xm:sqref>N39</xm:sqref>
        </x14:conditionalFormatting>
        <x14:conditionalFormatting xmlns:xm="http://schemas.microsoft.com/office/excel/2006/main">
          <x14:cfRule type="expression" priority="2" stopIfTrue="1" id="{607DC59E-0089-4898-A7C4-A955BAB479BF}">
            <xm:f>Report_DCF!$B$4="M USD"</xm:f>
            <x14:dxf>
              <numFmt numFmtId="189" formatCode="#,##0,,_);\(#,##0,,\);&quot; - &quot;;@_)"/>
            </x14:dxf>
          </x14:cfRule>
          <xm:sqref>O39</xm:sqref>
        </x14:conditionalFormatting>
        <x14:conditionalFormatting xmlns:xm="http://schemas.microsoft.com/office/excel/2006/main">
          <x14:cfRule type="expression" priority="1" stopIfTrue="1" id="{AEBC7EE3-90AA-43AC-87E1-876BDEAE8279}">
            <xm:f>Report_DCF!$B$4="M USD"</xm:f>
            <x14:dxf>
              <numFmt numFmtId="189" formatCode="#,##0,,_);\(#,##0,,\);&quot; - &quot;;@_)"/>
            </x14:dxf>
          </x14:cfRule>
          <xm:sqref>P39</xm:sqref>
        </x14:conditionalFormatting>
      </x14:conditionalFormatting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C22DA-9CC0-4C21-B510-C6EE3789105B}">
  <sheetPr>
    <tabColor rgb="FF00324B"/>
    <pageSetUpPr fitToPage="1"/>
  </sheetPr>
  <dimension ref="A1:O12"/>
  <sheetViews>
    <sheetView showGridLines="0" zoomScaleNormal="100" workbookViewId="0">
      <pane ySplit="1" topLeftCell="A2" activePane="bottomLeft" state="frozen"/>
      <selection pane="bottomLeft"/>
    </sheetView>
  </sheetViews>
  <sheetFormatPr defaultColWidth="14.125" defaultRowHeight="14.25" customHeight="1" x14ac:dyDescent="0.3"/>
  <cols>
    <col min="1" max="1" width="14.125" style="5"/>
    <col min="2" max="5" width="14.125" style="4"/>
    <col min="6" max="13" width="14.125" style="5"/>
    <col min="14" max="14" width="14.125" style="5" customWidth="1"/>
    <col min="15" max="16384" width="14.125" style="5"/>
  </cols>
  <sheetData>
    <row r="1" spans="1:15" s="1" customFormat="1" ht="14.25" customHeight="1" x14ac:dyDescent="0.3">
      <c r="A1" s="36" t="s">
        <v>254</v>
      </c>
      <c r="B1" s="2"/>
      <c r="C1" s="2"/>
      <c r="D1" s="2"/>
      <c r="E1" s="2"/>
      <c r="H1" s="7" t="s">
        <v>322</v>
      </c>
      <c r="I1" s="124">
        <f>DCF!I44</f>
        <v>533370328.07791471</v>
      </c>
      <c r="J1" s="124">
        <f>DCF!J44</f>
        <v>1055349622.8834585</v>
      </c>
      <c r="K1" s="124">
        <f>DCF!K44</f>
        <v>1078635082.987505</v>
      </c>
      <c r="L1" s="124">
        <f>DCF!L44</f>
        <v>1100866616.6115828</v>
      </c>
      <c r="M1" s="124">
        <f>DCF!M44</f>
        <v>1121116651.6152</v>
      </c>
    </row>
    <row r="2" spans="1:15" ht="14.25" customHeight="1" x14ac:dyDescent="0.3">
      <c r="A2" s="3" t="s">
        <v>255</v>
      </c>
    </row>
    <row r="3" spans="1:15" ht="14.25" customHeight="1" x14ac:dyDescent="0.3">
      <c r="A3" s="3"/>
      <c r="F3" s="39" t="s">
        <v>166</v>
      </c>
      <c r="G3" s="39"/>
      <c r="H3" s="39"/>
      <c r="I3" s="40" t="s">
        <v>256</v>
      </c>
      <c r="J3" s="40"/>
      <c r="K3" s="40"/>
      <c r="L3" s="40"/>
      <c r="M3" s="40"/>
    </row>
    <row r="4" spans="1:15" s="4" customFormat="1" ht="14.25" customHeight="1" x14ac:dyDescent="0.3">
      <c r="A4" s="104"/>
      <c r="B4" s="7"/>
      <c r="C4" s="7"/>
      <c r="D4" s="7"/>
      <c r="E4" s="7" t="s">
        <v>163</v>
      </c>
      <c r="F4" s="27">
        <v>2023</v>
      </c>
      <c r="G4" s="27">
        <v>2024</v>
      </c>
      <c r="H4" s="38" t="s">
        <v>151</v>
      </c>
      <c r="I4" s="38" t="s">
        <v>165</v>
      </c>
      <c r="J4" s="38">
        <v>2026</v>
      </c>
      <c r="K4" s="38">
        <v>2027</v>
      </c>
      <c r="L4" s="38">
        <v>2028</v>
      </c>
      <c r="M4" s="38">
        <v>2029</v>
      </c>
      <c r="N4" s="7" t="s">
        <v>33</v>
      </c>
      <c r="O4" s="7" t="s">
        <v>75</v>
      </c>
    </row>
    <row r="5" spans="1:15" ht="14.25" customHeight="1" x14ac:dyDescent="0.3">
      <c r="A5" s="138"/>
      <c r="B5" s="138"/>
      <c r="C5" s="138"/>
      <c r="D5" s="138"/>
      <c r="E5" s="138" t="s">
        <v>252</v>
      </c>
      <c r="F5" s="101">
        <f>IFERROR(Revenue!F7,0)-IFERROR(COGS!F28,0)-IFERROR(SGA!F38,0)</f>
        <v>75571389</v>
      </c>
      <c r="G5" s="101">
        <f>IFERROR(Revenue!G7,0)-IFERROR(COGS!G28,0)-IFERROR(SGA!G38,0)</f>
        <v>80196802</v>
      </c>
      <c r="H5" s="101">
        <f>IFERROR(Revenue!H7,0)-IFERROR(COGS!H28,0)-IFERROR(SGA!H38,0)</f>
        <v>46457404</v>
      </c>
      <c r="I5" s="101">
        <f>IFERROR(Revenue!I7,0)-IFERROR(COGS!I28,0)-IFERROR(SGA!I38,0)</f>
        <v>59743328.073344216</v>
      </c>
      <c r="J5" s="101">
        <f>IFERROR(Revenue!J7,0)-IFERROR(COGS!J28,0)-IFERROR(SGA!J38,0)</f>
        <v>124209424.88859375</v>
      </c>
      <c r="K5" s="101">
        <f>IFERROR(Revenue!K7,0)-IFERROR(COGS!K28,0)-IFERROR(SGA!K38,0)</f>
        <v>128763639.40332778</v>
      </c>
      <c r="L5" s="101">
        <f>IFERROR(Revenue!L7,0)-IFERROR(COGS!L28,0)-IFERROR(SGA!L38,0)</f>
        <v>133657194.14623971</v>
      </c>
      <c r="M5" s="101">
        <f>IFERROR(Revenue!M7,0)-IFERROR(COGS!M28,0)-IFERROR(SGA!M38,0)</f>
        <v>138728176.40688539</v>
      </c>
      <c r="N5" s="8"/>
      <c r="O5" s="8"/>
    </row>
    <row r="6" spans="1:15" ht="14.25" customHeight="1" x14ac:dyDescent="0.3">
      <c r="A6" s="138"/>
      <c r="B6" s="138"/>
      <c r="C6" s="138"/>
      <c r="D6" s="138"/>
      <c r="E6" s="138" t="s">
        <v>261</v>
      </c>
      <c r="F6" s="101"/>
      <c r="G6" s="101"/>
      <c r="H6" s="101"/>
      <c r="I6" s="139"/>
      <c r="J6" s="139"/>
      <c r="K6" s="139"/>
      <c r="L6" s="139"/>
      <c r="M6" s="139"/>
      <c r="N6" s="8"/>
      <c r="O6" s="8"/>
    </row>
    <row r="7" spans="1:15" ht="14.25" customHeight="1" x14ac:dyDescent="0.3">
      <c r="A7" s="63"/>
      <c r="B7" s="63"/>
      <c r="C7" s="63"/>
      <c r="D7" s="63"/>
      <c r="E7" s="63" t="s">
        <v>257</v>
      </c>
      <c r="F7" s="102">
        <f t="shared" ref="F7:M7" si="0">IF((F5+F6)&lt;=0, 0, (F5+F6)*F8)</f>
        <v>0</v>
      </c>
      <c r="G7" s="102">
        <f t="shared" si="0"/>
        <v>0</v>
      </c>
      <c r="H7" s="102"/>
      <c r="I7" s="102">
        <f>IF((H5+H6+I5+I6)&lt;=0, 0, (H5+H6+I5+I6)*I8)</f>
        <v>0</v>
      </c>
      <c r="J7" s="102">
        <f t="shared" si="0"/>
        <v>0</v>
      </c>
      <c r="K7" s="102">
        <f t="shared" si="0"/>
        <v>0</v>
      </c>
      <c r="L7" s="102">
        <f t="shared" si="0"/>
        <v>0</v>
      </c>
      <c r="M7" s="102">
        <f t="shared" si="0"/>
        <v>0</v>
      </c>
      <c r="N7" s="8"/>
      <c r="O7" s="8"/>
    </row>
    <row r="8" spans="1:15" ht="14.25" customHeight="1" x14ac:dyDescent="0.3">
      <c r="A8" s="116"/>
      <c r="B8" s="116"/>
      <c r="C8" s="116"/>
      <c r="D8" s="116"/>
      <c r="E8" s="116" t="s">
        <v>26</v>
      </c>
      <c r="F8" s="95">
        <f t="shared" ref="F8:M8" si="1">$B$12</f>
        <v>0</v>
      </c>
      <c r="G8" s="95">
        <f t="shared" si="1"/>
        <v>0</v>
      </c>
      <c r="H8" s="95"/>
      <c r="I8" s="140">
        <f t="shared" si="1"/>
        <v>0</v>
      </c>
      <c r="J8" s="140">
        <f t="shared" si="1"/>
        <v>0</v>
      </c>
      <c r="K8" s="140">
        <f t="shared" si="1"/>
        <v>0</v>
      </c>
      <c r="L8" s="140">
        <f t="shared" si="1"/>
        <v>0</v>
      </c>
      <c r="M8" s="140">
        <f t="shared" si="1"/>
        <v>0</v>
      </c>
      <c r="N8" s="141"/>
      <c r="O8" s="141"/>
    </row>
    <row r="9" spans="1:15" ht="14.25" customHeight="1" x14ac:dyDescent="0.3">
      <c r="B9" s="5"/>
      <c r="C9" s="5"/>
      <c r="D9" s="5"/>
      <c r="E9" s="5"/>
      <c r="F9" s="25"/>
      <c r="G9" s="25"/>
    </row>
    <row r="10" spans="1:15" ht="14.25" customHeight="1" x14ac:dyDescent="0.3">
      <c r="B10" s="5"/>
      <c r="C10" s="5"/>
      <c r="D10" s="5"/>
      <c r="E10" s="5"/>
    </row>
    <row r="11" spans="1:15" ht="14.25" customHeight="1" x14ac:dyDescent="0.3">
      <c r="A11" s="6"/>
      <c r="B11" s="6" t="s">
        <v>258</v>
      </c>
      <c r="C11" s="5"/>
      <c r="D11" s="6"/>
      <c r="E11" s="6"/>
    </row>
    <row r="12" spans="1:15" ht="14.25" customHeight="1" x14ac:dyDescent="0.3">
      <c r="A12" s="7" t="s">
        <v>259</v>
      </c>
      <c r="B12" s="58"/>
      <c r="C12" s="5"/>
      <c r="D12" s="7" t="s">
        <v>260</v>
      </c>
      <c r="E12" s="142">
        <f>AVERAGE(I8:M8)</f>
        <v>0</v>
      </c>
    </row>
  </sheetData>
  <sheetProtection formatCells="0" formatColumns="0" formatRows="0" insertRows="0" deleteRows="0"/>
  <phoneticPr fontId="1" type="noConversion"/>
  <pageMargins left="0.25" right="0.25" top="0.75" bottom="0.75" header="0.3" footer="0.3"/>
  <pageSetup paperSize="9" scale="38"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35" stopIfTrue="1" id="{423B27FB-88F0-44C4-A520-0E865BAC4919}">
            <xm:f>Report_DCF!$B$4="M USD"</xm:f>
            <x14:dxf>
              <numFmt numFmtId="189" formatCode="#,##0,,_);\(#,##0,,\);&quot; - &quot;;@_)"/>
            </x14:dxf>
          </x14:cfRule>
          <xm:sqref>I1</xm:sqref>
        </x14:conditionalFormatting>
        <x14:conditionalFormatting xmlns:xm="http://schemas.microsoft.com/office/excel/2006/main">
          <x14:cfRule type="expression" priority="34" stopIfTrue="1" id="{014BFAAF-EF2C-4246-8DD9-5B386516C0F7}">
            <xm:f>Report_DCF!$B$4="M USD"</xm:f>
            <x14:dxf>
              <numFmt numFmtId="189" formatCode="#,##0,,_);\(#,##0,,\);&quot; - &quot;;@_)"/>
            </x14:dxf>
          </x14:cfRule>
          <xm:sqref>J1</xm:sqref>
        </x14:conditionalFormatting>
        <x14:conditionalFormatting xmlns:xm="http://schemas.microsoft.com/office/excel/2006/main">
          <x14:cfRule type="expression" priority="33" stopIfTrue="1" id="{21254B90-CE70-4865-81F0-A274DDFA0522}">
            <xm:f>Report_DCF!$B$4="M USD"</xm:f>
            <x14:dxf>
              <numFmt numFmtId="189" formatCode="#,##0,,_);\(#,##0,,\);&quot; - &quot;;@_)"/>
            </x14:dxf>
          </x14:cfRule>
          <xm:sqref>K1</xm:sqref>
        </x14:conditionalFormatting>
        <x14:conditionalFormatting xmlns:xm="http://schemas.microsoft.com/office/excel/2006/main">
          <x14:cfRule type="expression" priority="32" stopIfTrue="1" id="{0484F613-145D-4689-A27D-BE6E0583E983}">
            <xm:f>Report_DCF!$B$4="M USD"</xm:f>
            <x14:dxf>
              <numFmt numFmtId="189" formatCode="#,##0,,_);\(#,##0,,\);&quot; - &quot;;@_)"/>
            </x14:dxf>
          </x14:cfRule>
          <xm:sqref>L1</xm:sqref>
        </x14:conditionalFormatting>
        <x14:conditionalFormatting xmlns:xm="http://schemas.microsoft.com/office/excel/2006/main">
          <x14:cfRule type="expression" priority="31" stopIfTrue="1" id="{B8BE7F3E-5D86-4A73-A12E-C1DCBA191551}">
            <xm:f>Report_DCF!$B$4="M USD"</xm:f>
            <x14:dxf>
              <numFmt numFmtId="189" formatCode="#,##0,,_);\(#,##0,,\);&quot; - &quot;;@_)"/>
            </x14:dxf>
          </x14:cfRule>
          <xm:sqref>M1</xm:sqref>
        </x14:conditionalFormatting>
        <x14:conditionalFormatting xmlns:xm="http://schemas.microsoft.com/office/excel/2006/main">
          <x14:cfRule type="expression" priority="30" stopIfTrue="1" id="{6F28ACA9-7A3F-4831-8751-2524184A312A}">
            <xm:f>Report_DCF!$B$4="M USD"</xm:f>
            <x14:dxf>
              <numFmt numFmtId="189" formatCode="#,##0,,_);\(#,##0,,\);&quot; - &quot;;@_)"/>
            </x14:dxf>
          </x14:cfRule>
          <xm:sqref>F5</xm:sqref>
        </x14:conditionalFormatting>
        <x14:conditionalFormatting xmlns:xm="http://schemas.microsoft.com/office/excel/2006/main">
          <x14:cfRule type="expression" priority="29" stopIfTrue="1" id="{8BF11A25-4630-4D38-8AA6-28C100077673}">
            <xm:f>Report_DCF!$B$4="M USD"</xm:f>
            <x14:dxf>
              <numFmt numFmtId="189" formatCode="#,##0,,_);\(#,##0,,\);&quot; - &quot;;@_)"/>
            </x14:dxf>
          </x14:cfRule>
          <xm:sqref>G5</xm:sqref>
        </x14:conditionalFormatting>
        <x14:conditionalFormatting xmlns:xm="http://schemas.microsoft.com/office/excel/2006/main">
          <x14:cfRule type="expression" priority="28" stopIfTrue="1" id="{0091A84B-D48A-4A24-B295-5E504A37E2A9}">
            <xm:f>Report_DCF!$B$4="M USD"</xm:f>
            <x14:dxf>
              <numFmt numFmtId="189" formatCode="#,##0,,_);\(#,##0,,\);&quot; - &quot;;@_)"/>
            </x14:dxf>
          </x14:cfRule>
          <xm:sqref>H5</xm:sqref>
        </x14:conditionalFormatting>
        <x14:conditionalFormatting xmlns:xm="http://schemas.microsoft.com/office/excel/2006/main">
          <x14:cfRule type="expression" priority="27" stopIfTrue="1" id="{9C9C70ED-F261-4E35-ABD9-7B33515593E6}">
            <xm:f>Report_DCF!$B$4="M USD"</xm:f>
            <x14:dxf>
              <numFmt numFmtId="189" formatCode="#,##0,,_);\(#,##0,,\);&quot; - &quot;;@_)"/>
            </x14:dxf>
          </x14:cfRule>
          <xm:sqref>I5</xm:sqref>
        </x14:conditionalFormatting>
        <x14:conditionalFormatting xmlns:xm="http://schemas.microsoft.com/office/excel/2006/main">
          <x14:cfRule type="expression" priority="26" stopIfTrue="1" id="{C732D758-BD9D-489C-8D0E-F0A03D5F52DB}">
            <xm:f>Report_DCF!$B$4="M USD"</xm:f>
            <x14:dxf>
              <numFmt numFmtId="189" formatCode="#,##0,,_);\(#,##0,,\);&quot; - &quot;;@_)"/>
            </x14:dxf>
          </x14:cfRule>
          <xm:sqref>J5</xm:sqref>
        </x14:conditionalFormatting>
        <x14:conditionalFormatting xmlns:xm="http://schemas.microsoft.com/office/excel/2006/main">
          <x14:cfRule type="expression" priority="25" stopIfTrue="1" id="{26937459-154C-4404-B05E-D0FE8D98617E}">
            <xm:f>Report_DCF!$B$4="M USD"</xm:f>
            <x14:dxf>
              <numFmt numFmtId="189" formatCode="#,##0,,_);\(#,##0,,\);&quot; - &quot;;@_)"/>
            </x14:dxf>
          </x14:cfRule>
          <xm:sqref>K5</xm:sqref>
        </x14:conditionalFormatting>
        <x14:conditionalFormatting xmlns:xm="http://schemas.microsoft.com/office/excel/2006/main">
          <x14:cfRule type="expression" priority="24" stopIfTrue="1" id="{60E7489E-E844-43F1-8264-F6CD38F27289}">
            <xm:f>Report_DCF!$B$4="M USD"</xm:f>
            <x14:dxf>
              <numFmt numFmtId="189" formatCode="#,##0,,_);\(#,##0,,\);&quot; - &quot;;@_)"/>
            </x14:dxf>
          </x14:cfRule>
          <xm:sqref>L5</xm:sqref>
        </x14:conditionalFormatting>
        <x14:conditionalFormatting xmlns:xm="http://schemas.microsoft.com/office/excel/2006/main">
          <x14:cfRule type="expression" priority="23" stopIfTrue="1" id="{5E7F3AEF-1A39-4CC6-B844-4738A46AC292}">
            <xm:f>Report_DCF!$B$4="M USD"</xm:f>
            <x14:dxf>
              <numFmt numFmtId="189" formatCode="#,##0,,_);\(#,##0,,\);&quot; - &quot;;@_)"/>
            </x14:dxf>
          </x14:cfRule>
          <xm:sqref>M5</xm:sqref>
        </x14:conditionalFormatting>
        <x14:conditionalFormatting xmlns:xm="http://schemas.microsoft.com/office/excel/2006/main">
          <x14:cfRule type="expression" priority="22" stopIfTrue="1" id="{D075DA59-C8CF-4A2F-8040-1A05D1C6D637}">
            <xm:f>Report_DCF!$B$4="M USD"</xm:f>
            <x14:dxf>
              <numFmt numFmtId="189" formatCode="#,##0,,_);\(#,##0,,\);&quot; - &quot;;@_)"/>
            </x14:dxf>
          </x14:cfRule>
          <xm:sqref>N5</xm:sqref>
        </x14:conditionalFormatting>
        <x14:conditionalFormatting xmlns:xm="http://schemas.microsoft.com/office/excel/2006/main">
          <x14:cfRule type="expression" priority="21" stopIfTrue="1" id="{CCFF4B34-69AF-43B1-83CF-D03D593D2E53}">
            <xm:f>Report_DCF!$B$4="M USD"</xm:f>
            <x14:dxf>
              <numFmt numFmtId="189" formatCode="#,##0,,_);\(#,##0,,\);&quot; - &quot;;@_)"/>
            </x14:dxf>
          </x14:cfRule>
          <xm:sqref>O5</xm:sqref>
        </x14:conditionalFormatting>
        <x14:conditionalFormatting xmlns:xm="http://schemas.microsoft.com/office/excel/2006/main">
          <x14:cfRule type="expression" priority="20" stopIfTrue="1" id="{EF4156C7-6FD2-45E9-939F-8FDC4A0C647A}">
            <xm:f>Report_DCF!$B$4="M USD"</xm:f>
            <x14:dxf>
              <numFmt numFmtId="189" formatCode="#,##0,,_);\(#,##0,,\);&quot; - &quot;;@_)"/>
            </x14:dxf>
          </x14:cfRule>
          <xm:sqref>F6</xm:sqref>
        </x14:conditionalFormatting>
        <x14:conditionalFormatting xmlns:xm="http://schemas.microsoft.com/office/excel/2006/main">
          <x14:cfRule type="expression" priority="19" stopIfTrue="1" id="{41868169-9A2A-46FD-851B-3A8A87970E7A}">
            <xm:f>Report_DCF!$B$4="M USD"</xm:f>
            <x14:dxf>
              <numFmt numFmtId="189" formatCode="#,##0,,_);\(#,##0,,\);&quot; - &quot;;@_)"/>
            </x14:dxf>
          </x14:cfRule>
          <xm:sqref>G6</xm:sqref>
        </x14:conditionalFormatting>
        <x14:conditionalFormatting xmlns:xm="http://schemas.microsoft.com/office/excel/2006/main">
          <x14:cfRule type="expression" priority="18" stopIfTrue="1" id="{A764E6D3-BB9D-453F-8A1D-26F2D6553E71}">
            <xm:f>Report_DCF!$B$4="M USD"</xm:f>
            <x14:dxf>
              <numFmt numFmtId="189" formatCode="#,##0,,_);\(#,##0,,\);&quot; - &quot;;@_)"/>
            </x14:dxf>
          </x14:cfRule>
          <xm:sqref>H6</xm:sqref>
        </x14:conditionalFormatting>
        <x14:conditionalFormatting xmlns:xm="http://schemas.microsoft.com/office/excel/2006/main">
          <x14:cfRule type="expression" priority="17" stopIfTrue="1" id="{97E12EFF-5F1C-4ADB-BE8D-5B3F9749964F}">
            <xm:f>Report_DCF!$B$4="M USD"</xm:f>
            <x14:dxf>
              <numFmt numFmtId="189" formatCode="#,##0,,_);\(#,##0,,\);&quot; - &quot;;@_)"/>
            </x14:dxf>
          </x14:cfRule>
          <xm:sqref>I6</xm:sqref>
        </x14:conditionalFormatting>
        <x14:conditionalFormatting xmlns:xm="http://schemas.microsoft.com/office/excel/2006/main">
          <x14:cfRule type="expression" priority="16" stopIfTrue="1" id="{812EE3E0-DE30-49CF-BCAE-0C055693FE29}">
            <xm:f>Report_DCF!$B$4="M USD"</xm:f>
            <x14:dxf>
              <numFmt numFmtId="189" formatCode="#,##0,,_);\(#,##0,,\);&quot; - &quot;;@_)"/>
            </x14:dxf>
          </x14:cfRule>
          <xm:sqref>J6</xm:sqref>
        </x14:conditionalFormatting>
        <x14:conditionalFormatting xmlns:xm="http://schemas.microsoft.com/office/excel/2006/main">
          <x14:cfRule type="expression" priority="15" stopIfTrue="1" id="{7CF34FCD-9846-48F1-AC7A-6889DB86E841}">
            <xm:f>Report_DCF!$B$4="M USD"</xm:f>
            <x14:dxf>
              <numFmt numFmtId="189" formatCode="#,##0,,_);\(#,##0,,\);&quot; - &quot;;@_)"/>
            </x14:dxf>
          </x14:cfRule>
          <xm:sqref>K6</xm:sqref>
        </x14:conditionalFormatting>
        <x14:conditionalFormatting xmlns:xm="http://schemas.microsoft.com/office/excel/2006/main">
          <x14:cfRule type="expression" priority="14" stopIfTrue="1" id="{D9E8CAFA-03BE-47A9-8715-0B852FCBF342}">
            <xm:f>Report_DCF!$B$4="M USD"</xm:f>
            <x14:dxf>
              <numFmt numFmtId="189" formatCode="#,##0,,_);\(#,##0,,\);&quot; - &quot;;@_)"/>
            </x14:dxf>
          </x14:cfRule>
          <xm:sqref>L6</xm:sqref>
        </x14:conditionalFormatting>
        <x14:conditionalFormatting xmlns:xm="http://schemas.microsoft.com/office/excel/2006/main">
          <x14:cfRule type="expression" priority="13" stopIfTrue="1" id="{34DDD36C-24D2-4597-BD08-3A06FF57DADD}">
            <xm:f>Report_DCF!$B$4="M USD"</xm:f>
            <x14:dxf>
              <numFmt numFmtId="189" formatCode="#,##0,,_);\(#,##0,,\);&quot; - &quot;;@_)"/>
            </x14:dxf>
          </x14:cfRule>
          <xm:sqref>M6</xm:sqref>
        </x14:conditionalFormatting>
        <x14:conditionalFormatting xmlns:xm="http://schemas.microsoft.com/office/excel/2006/main">
          <x14:cfRule type="expression" priority="12" stopIfTrue="1" id="{E30C8A16-1BFA-4E58-B1D3-51BD663622D1}">
            <xm:f>Report_DCF!$B$4="M USD"</xm:f>
            <x14:dxf>
              <numFmt numFmtId="189" formatCode="#,##0,,_);\(#,##0,,\);&quot; - &quot;;@_)"/>
            </x14:dxf>
          </x14:cfRule>
          <xm:sqref>N6</xm:sqref>
        </x14:conditionalFormatting>
        <x14:conditionalFormatting xmlns:xm="http://schemas.microsoft.com/office/excel/2006/main">
          <x14:cfRule type="expression" priority="11" stopIfTrue="1" id="{BDA22B9B-A9B2-439D-9A88-08B36B77AC75}">
            <xm:f>Report_DCF!$B$4="M USD"</xm:f>
            <x14:dxf>
              <numFmt numFmtId="189" formatCode="#,##0,,_);\(#,##0,,\);&quot; - &quot;;@_)"/>
            </x14:dxf>
          </x14:cfRule>
          <xm:sqref>O6</xm:sqref>
        </x14:conditionalFormatting>
        <x14:conditionalFormatting xmlns:xm="http://schemas.microsoft.com/office/excel/2006/main">
          <x14:cfRule type="expression" priority="10" stopIfTrue="1" id="{C846C52F-B3F9-485F-A794-BF7970C9529B}">
            <xm:f>Report_DCF!$B$4="M USD"</xm:f>
            <x14:dxf>
              <numFmt numFmtId="189" formatCode="#,##0,,_);\(#,##0,,\);&quot; - &quot;;@_)"/>
            </x14:dxf>
          </x14:cfRule>
          <xm:sqref>F7</xm:sqref>
        </x14:conditionalFormatting>
        <x14:conditionalFormatting xmlns:xm="http://schemas.microsoft.com/office/excel/2006/main">
          <x14:cfRule type="expression" priority="9" stopIfTrue="1" id="{1DD0A0BB-E63C-4338-934F-360809C485AB}">
            <xm:f>Report_DCF!$B$4="M USD"</xm:f>
            <x14:dxf>
              <numFmt numFmtId="189" formatCode="#,##0,,_);\(#,##0,,\);&quot; - &quot;;@_)"/>
            </x14:dxf>
          </x14:cfRule>
          <xm:sqref>G7</xm:sqref>
        </x14:conditionalFormatting>
        <x14:conditionalFormatting xmlns:xm="http://schemas.microsoft.com/office/excel/2006/main">
          <x14:cfRule type="expression" priority="8" stopIfTrue="1" id="{6D027391-5F9B-4F71-AC85-169E742E3B4E}">
            <xm:f>Report_DCF!$B$4="M USD"</xm:f>
            <x14:dxf>
              <numFmt numFmtId="189" formatCode="#,##0,,_);\(#,##0,,\);&quot; - &quot;;@_)"/>
            </x14:dxf>
          </x14:cfRule>
          <xm:sqref>H7</xm:sqref>
        </x14:conditionalFormatting>
        <x14:conditionalFormatting xmlns:xm="http://schemas.microsoft.com/office/excel/2006/main">
          <x14:cfRule type="expression" priority="7" stopIfTrue="1" id="{483A2A2C-D024-45E0-97FA-3D237024BA0E}">
            <xm:f>Report_DCF!$B$4="M USD"</xm:f>
            <x14:dxf>
              <numFmt numFmtId="189" formatCode="#,##0,,_);\(#,##0,,\);&quot; - &quot;;@_)"/>
            </x14:dxf>
          </x14:cfRule>
          <xm:sqref>I7</xm:sqref>
        </x14:conditionalFormatting>
        <x14:conditionalFormatting xmlns:xm="http://schemas.microsoft.com/office/excel/2006/main">
          <x14:cfRule type="expression" priority="6" stopIfTrue="1" id="{477DBA14-8516-4044-8D24-14BB07580444}">
            <xm:f>Report_DCF!$B$4="M USD"</xm:f>
            <x14:dxf>
              <numFmt numFmtId="189" formatCode="#,##0,,_);\(#,##0,,\);&quot; - &quot;;@_)"/>
            </x14:dxf>
          </x14:cfRule>
          <xm:sqref>J7</xm:sqref>
        </x14:conditionalFormatting>
        <x14:conditionalFormatting xmlns:xm="http://schemas.microsoft.com/office/excel/2006/main">
          <x14:cfRule type="expression" priority="5" stopIfTrue="1" id="{EA7F3EB9-DE02-41F8-A8C6-1BAAED677BFB}">
            <xm:f>Report_DCF!$B$4="M USD"</xm:f>
            <x14:dxf>
              <numFmt numFmtId="189" formatCode="#,##0,,_);\(#,##0,,\);&quot; - &quot;;@_)"/>
            </x14:dxf>
          </x14:cfRule>
          <xm:sqref>K7</xm:sqref>
        </x14:conditionalFormatting>
        <x14:conditionalFormatting xmlns:xm="http://schemas.microsoft.com/office/excel/2006/main">
          <x14:cfRule type="expression" priority="4" stopIfTrue="1" id="{980A4D2C-F8E2-4D6C-BCBB-09D5D9087EC8}">
            <xm:f>Report_DCF!$B$4="M USD"</xm:f>
            <x14:dxf>
              <numFmt numFmtId="189" formatCode="#,##0,,_);\(#,##0,,\);&quot; - &quot;;@_)"/>
            </x14:dxf>
          </x14:cfRule>
          <xm:sqref>L7</xm:sqref>
        </x14:conditionalFormatting>
        <x14:conditionalFormatting xmlns:xm="http://schemas.microsoft.com/office/excel/2006/main">
          <x14:cfRule type="expression" priority="3" stopIfTrue="1" id="{6946E0DD-996F-42CD-ACBE-C78FBA96AECC}">
            <xm:f>Report_DCF!$B$4="M USD"</xm:f>
            <x14:dxf>
              <numFmt numFmtId="189" formatCode="#,##0,,_);\(#,##0,,\);&quot; - &quot;;@_)"/>
            </x14:dxf>
          </x14:cfRule>
          <xm:sqref>M7</xm:sqref>
        </x14:conditionalFormatting>
        <x14:conditionalFormatting xmlns:xm="http://schemas.microsoft.com/office/excel/2006/main">
          <x14:cfRule type="expression" priority="2" stopIfTrue="1" id="{023052B9-F1B6-497F-A80A-12AA2D1A90A7}">
            <xm:f>Report_DCF!$B$4="M USD"</xm:f>
            <x14:dxf>
              <numFmt numFmtId="189" formatCode="#,##0,,_);\(#,##0,,\);&quot; - &quot;;@_)"/>
            </x14:dxf>
          </x14:cfRule>
          <xm:sqref>N7</xm:sqref>
        </x14:conditionalFormatting>
        <x14:conditionalFormatting xmlns:xm="http://schemas.microsoft.com/office/excel/2006/main">
          <x14:cfRule type="expression" priority="1" stopIfTrue="1" id="{88E664A1-B26C-4241-AD1C-7CBD3F93815F}">
            <xm:f>Report_DCF!$B$4="M USD"</xm:f>
            <x14:dxf>
              <numFmt numFmtId="189" formatCode="#,##0,,_);\(#,##0,,\);&quot; - &quot;;@_)"/>
            </x14:dxf>
          </x14:cfRule>
          <xm:sqref>O7</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9090C-E266-469D-9AD6-D7C1816E8B32}">
  <sheetPr>
    <tabColor rgb="FF00324B"/>
    <pageSetUpPr fitToPage="1"/>
  </sheetPr>
  <dimension ref="A1:N8"/>
  <sheetViews>
    <sheetView showGridLines="0" zoomScaleNormal="100" workbookViewId="0">
      <pane ySplit="1" topLeftCell="A2" activePane="bottomLeft" state="frozen"/>
      <selection pane="bottomLeft"/>
    </sheetView>
  </sheetViews>
  <sheetFormatPr defaultColWidth="14.125" defaultRowHeight="14.25" customHeight="1" x14ac:dyDescent="0.3"/>
  <cols>
    <col min="1" max="1" width="14.125" style="5"/>
    <col min="2" max="5" width="14.125" style="4"/>
    <col min="6" max="16384" width="14.125" style="5"/>
  </cols>
  <sheetData>
    <row r="1" spans="1:14" s="1" customFormat="1" ht="14.25" customHeight="1" x14ac:dyDescent="0.3">
      <c r="A1" s="36" t="s">
        <v>262</v>
      </c>
      <c r="B1" s="2"/>
      <c r="C1" s="2"/>
      <c r="D1" s="2"/>
      <c r="E1" s="2"/>
      <c r="H1" s="7" t="s">
        <v>322</v>
      </c>
      <c r="I1" s="124">
        <f>DCF!I44</f>
        <v>533370328.07791471</v>
      </c>
      <c r="J1" s="124">
        <f>DCF!J44</f>
        <v>1055349622.8834585</v>
      </c>
      <c r="K1" s="124">
        <f>DCF!K44</f>
        <v>1078635082.987505</v>
      </c>
      <c r="L1" s="124">
        <f>DCF!L44</f>
        <v>1100866616.6115828</v>
      </c>
      <c r="M1" s="124">
        <f>DCF!M44</f>
        <v>1121116651.6152</v>
      </c>
    </row>
    <row r="2" spans="1:14" ht="14.25" customHeight="1" x14ac:dyDescent="0.3">
      <c r="A2" s="3"/>
    </row>
    <row r="3" spans="1:14" ht="14.25" customHeight="1" x14ac:dyDescent="0.3">
      <c r="A3" s="3"/>
      <c r="F3" s="39" t="s">
        <v>166</v>
      </c>
      <c r="G3" s="39"/>
      <c r="H3" s="39"/>
      <c r="I3" s="40" t="s">
        <v>167</v>
      </c>
      <c r="J3" s="40"/>
      <c r="K3" s="40"/>
      <c r="L3" s="40"/>
      <c r="M3" s="40"/>
    </row>
    <row r="4" spans="1:14" ht="14.25" customHeight="1" x14ac:dyDescent="0.3">
      <c r="A4" s="7" t="s">
        <v>70</v>
      </c>
      <c r="B4" s="7" t="s">
        <v>71</v>
      </c>
      <c r="C4" s="7" t="s">
        <v>72</v>
      </c>
      <c r="D4" s="7" t="s">
        <v>73</v>
      </c>
      <c r="E4" s="7" t="s">
        <v>163</v>
      </c>
      <c r="F4" s="34">
        <v>2023</v>
      </c>
      <c r="G4" s="34">
        <v>2024</v>
      </c>
      <c r="H4" s="33">
        <v>45838</v>
      </c>
      <c r="I4" s="34">
        <v>2025</v>
      </c>
      <c r="J4" s="34">
        <v>2026</v>
      </c>
      <c r="K4" s="34">
        <v>2027</v>
      </c>
      <c r="L4" s="34">
        <v>2028</v>
      </c>
      <c r="M4" s="34">
        <v>2029</v>
      </c>
      <c r="N4" s="7" t="s">
        <v>75</v>
      </c>
    </row>
    <row r="5" spans="1:14" ht="14.25" customHeight="1" x14ac:dyDescent="0.3">
      <c r="A5" s="37" t="s">
        <v>76</v>
      </c>
      <c r="B5" s="37" t="s">
        <v>77</v>
      </c>
      <c r="C5" s="37" t="s">
        <v>78</v>
      </c>
      <c r="D5" s="37" t="s">
        <v>79</v>
      </c>
      <c r="E5" s="37" t="s">
        <v>79</v>
      </c>
      <c r="F5" s="35">
        <f>BS!F5+BS_A!F5</f>
        <v>6917692</v>
      </c>
      <c r="G5" s="35">
        <f>BS!G5+BS_A!G5</f>
        <v>6093467</v>
      </c>
      <c r="H5" s="35">
        <f>BS!H5+BS_A!H5</f>
        <v>8179986</v>
      </c>
      <c r="I5" s="35"/>
      <c r="J5" s="35"/>
      <c r="K5" s="35"/>
      <c r="L5" s="35"/>
      <c r="M5" s="35"/>
      <c r="N5" s="32"/>
    </row>
    <row r="6" spans="1:14" ht="14.25" customHeight="1" x14ac:dyDescent="0.3">
      <c r="A6" s="37" t="s">
        <v>76</v>
      </c>
      <c r="B6" s="37" t="s">
        <v>77</v>
      </c>
      <c r="C6" s="37" t="s">
        <v>78</v>
      </c>
      <c r="D6" s="37" t="s">
        <v>83</v>
      </c>
      <c r="E6" s="37" t="s">
        <v>83</v>
      </c>
      <c r="F6" s="35">
        <f>BS!F9+BS_A!F9</f>
        <v>0</v>
      </c>
      <c r="G6" s="35">
        <f>BS!G9+BS_A!G9</f>
        <v>0</v>
      </c>
      <c r="H6" s="35">
        <f>BS!H9+BS_A!H9</f>
        <v>8000000</v>
      </c>
      <c r="I6" s="35"/>
      <c r="J6" s="35"/>
      <c r="K6" s="35"/>
      <c r="L6" s="35"/>
      <c r="M6" s="35"/>
      <c r="N6" s="32"/>
    </row>
    <row r="7" spans="1:14" ht="14.25" customHeight="1" x14ac:dyDescent="0.3">
      <c r="A7" s="37" t="s">
        <v>76</v>
      </c>
      <c r="B7" s="37" t="s">
        <v>77</v>
      </c>
      <c r="C7" s="37" t="s">
        <v>78</v>
      </c>
      <c r="D7" s="37" t="s">
        <v>84</v>
      </c>
      <c r="E7" s="37" t="s">
        <v>84</v>
      </c>
      <c r="F7" s="35">
        <f>BS!F10+BS_A!F10</f>
        <v>0</v>
      </c>
      <c r="G7" s="35">
        <f>BS!G10+BS_A!G10</f>
        <v>0</v>
      </c>
      <c r="H7" s="35">
        <f>BS!H10+BS_A!H10</f>
        <v>10000000</v>
      </c>
      <c r="I7" s="35"/>
      <c r="J7" s="35"/>
      <c r="K7" s="35"/>
      <c r="L7" s="35"/>
      <c r="M7" s="35"/>
      <c r="N7" s="32"/>
    </row>
    <row r="8" spans="1:14" ht="14.25" customHeight="1" x14ac:dyDescent="0.3">
      <c r="A8" s="63"/>
      <c r="B8" s="63"/>
      <c r="C8" s="63"/>
      <c r="D8" s="63"/>
      <c r="E8" s="63" t="s">
        <v>263</v>
      </c>
      <c r="F8" s="64">
        <f t="shared" ref="F8:M8" si="0">IFERROR(SUM(F5:F7),0)</f>
        <v>6917692</v>
      </c>
      <c r="G8" s="64">
        <f t="shared" si="0"/>
        <v>6093467</v>
      </c>
      <c r="H8" s="64">
        <f t="shared" si="0"/>
        <v>26179986</v>
      </c>
      <c r="I8" s="64">
        <f t="shared" si="0"/>
        <v>0</v>
      </c>
      <c r="J8" s="64">
        <f t="shared" si="0"/>
        <v>0</v>
      </c>
      <c r="K8" s="64">
        <f t="shared" si="0"/>
        <v>0</v>
      </c>
      <c r="L8" s="64">
        <f t="shared" si="0"/>
        <v>0</v>
      </c>
      <c r="M8" s="64">
        <f t="shared" si="0"/>
        <v>0</v>
      </c>
    </row>
  </sheetData>
  <sheetProtection formatCells="0" formatColumns="0" formatRows="0" insertRows="0" deleteRows="0"/>
  <phoneticPr fontId="1" type="noConversion"/>
  <pageMargins left="0.25" right="0.25" top="0.75" bottom="0.75" header="0.3" footer="0.3"/>
  <pageSetup paperSize="9" scale="44"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40" stopIfTrue="1" id="{F44AF256-64A6-4FF4-8D0E-DBCFD57DEE01}">
            <xm:f>Report_DCF!$B$4="M USD"</xm:f>
            <x14:dxf>
              <numFmt numFmtId="189" formatCode="#,##0,,_);\(#,##0,,\);&quot; - &quot;;@_)"/>
            </x14:dxf>
          </x14:cfRule>
          <xm:sqref>I1</xm:sqref>
        </x14:conditionalFormatting>
        <x14:conditionalFormatting xmlns:xm="http://schemas.microsoft.com/office/excel/2006/main">
          <x14:cfRule type="expression" priority="39" stopIfTrue="1" id="{4177AD13-3EC2-4B7B-B88E-08DB0B008E5F}">
            <xm:f>Report_DCF!$B$4="M USD"</xm:f>
            <x14:dxf>
              <numFmt numFmtId="189" formatCode="#,##0,,_);\(#,##0,,\);&quot; - &quot;;@_)"/>
            </x14:dxf>
          </x14:cfRule>
          <xm:sqref>J1</xm:sqref>
        </x14:conditionalFormatting>
        <x14:conditionalFormatting xmlns:xm="http://schemas.microsoft.com/office/excel/2006/main">
          <x14:cfRule type="expression" priority="38" stopIfTrue="1" id="{E495F010-22A4-410C-AB40-CC2293CAF854}">
            <xm:f>Report_DCF!$B$4="M USD"</xm:f>
            <x14:dxf>
              <numFmt numFmtId="189" formatCode="#,##0,,_);\(#,##0,,\);&quot; - &quot;;@_)"/>
            </x14:dxf>
          </x14:cfRule>
          <xm:sqref>K1</xm:sqref>
        </x14:conditionalFormatting>
        <x14:conditionalFormatting xmlns:xm="http://schemas.microsoft.com/office/excel/2006/main">
          <x14:cfRule type="expression" priority="37" stopIfTrue="1" id="{867D6E4B-2820-405A-B479-DCCD96FD1D22}">
            <xm:f>Report_DCF!$B$4="M USD"</xm:f>
            <x14:dxf>
              <numFmt numFmtId="189" formatCode="#,##0,,_);\(#,##0,,\);&quot; - &quot;;@_)"/>
            </x14:dxf>
          </x14:cfRule>
          <xm:sqref>L1</xm:sqref>
        </x14:conditionalFormatting>
        <x14:conditionalFormatting xmlns:xm="http://schemas.microsoft.com/office/excel/2006/main">
          <x14:cfRule type="expression" priority="36" stopIfTrue="1" id="{EB288BBE-D096-4D4A-A0DB-FA58CC8D8E8E}">
            <xm:f>Report_DCF!$B$4="M USD"</xm:f>
            <x14:dxf>
              <numFmt numFmtId="189" formatCode="#,##0,,_);\(#,##0,,\);&quot; - &quot;;@_)"/>
            </x14:dxf>
          </x14:cfRule>
          <xm:sqref>M1</xm:sqref>
        </x14:conditionalFormatting>
        <x14:conditionalFormatting xmlns:xm="http://schemas.microsoft.com/office/excel/2006/main">
          <x14:cfRule type="expression" priority="35" stopIfTrue="1" id="{2AD6F886-0BA4-4960-9118-174E0F216761}">
            <xm:f>Report_DCF!$B$4="M USD"</xm:f>
            <x14:dxf>
              <numFmt numFmtId="189" formatCode="#,##0,,_);\(#,##0,,\);&quot; - &quot;;@_)"/>
            </x14:dxf>
          </x14:cfRule>
          <xm:sqref>F5</xm:sqref>
        </x14:conditionalFormatting>
        <x14:conditionalFormatting xmlns:xm="http://schemas.microsoft.com/office/excel/2006/main">
          <x14:cfRule type="expression" priority="34" stopIfTrue="1" id="{35332F7F-6C13-47FD-B55F-0E20BE96B348}">
            <xm:f>Report_DCF!$B$4="M USD"</xm:f>
            <x14:dxf>
              <numFmt numFmtId="189" formatCode="#,##0,,_);\(#,##0,,\);&quot; - &quot;;@_)"/>
            </x14:dxf>
          </x14:cfRule>
          <xm:sqref>G5</xm:sqref>
        </x14:conditionalFormatting>
        <x14:conditionalFormatting xmlns:xm="http://schemas.microsoft.com/office/excel/2006/main">
          <x14:cfRule type="expression" priority="33" stopIfTrue="1" id="{2D0985D5-E08A-4C79-AF54-1018FCBBFEA5}">
            <xm:f>Report_DCF!$B$4="M USD"</xm:f>
            <x14:dxf>
              <numFmt numFmtId="189" formatCode="#,##0,,_);\(#,##0,,\);&quot; - &quot;;@_)"/>
            </x14:dxf>
          </x14:cfRule>
          <xm:sqref>H5</xm:sqref>
        </x14:conditionalFormatting>
        <x14:conditionalFormatting xmlns:xm="http://schemas.microsoft.com/office/excel/2006/main">
          <x14:cfRule type="expression" priority="32" stopIfTrue="1" id="{17B3FA3C-EAE3-4F1A-B24A-EF6A1D2F838D}">
            <xm:f>Report_DCF!$B$4="M USD"</xm:f>
            <x14:dxf>
              <numFmt numFmtId="189" formatCode="#,##0,,_);\(#,##0,,\);&quot; - &quot;;@_)"/>
            </x14:dxf>
          </x14:cfRule>
          <xm:sqref>I5</xm:sqref>
        </x14:conditionalFormatting>
        <x14:conditionalFormatting xmlns:xm="http://schemas.microsoft.com/office/excel/2006/main">
          <x14:cfRule type="expression" priority="31" stopIfTrue="1" id="{96695B38-4823-4308-ADBC-7F66FFEB7B9A}">
            <xm:f>Report_DCF!$B$4="M USD"</xm:f>
            <x14:dxf>
              <numFmt numFmtId="189" formatCode="#,##0,,_);\(#,##0,,\);&quot; - &quot;;@_)"/>
            </x14:dxf>
          </x14:cfRule>
          <xm:sqref>J5</xm:sqref>
        </x14:conditionalFormatting>
        <x14:conditionalFormatting xmlns:xm="http://schemas.microsoft.com/office/excel/2006/main">
          <x14:cfRule type="expression" priority="30" stopIfTrue="1" id="{7FA52121-957A-4E9C-85E1-1C0292F304C7}">
            <xm:f>Report_DCF!$B$4="M USD"</xm:f>
            <x14:dxf>
              <numFmt numFmtId="189" formatCode="#,##0,,_);\(#,##0,,\);&quot; - &quot;;@_)"/>
            </x14:dxf>
          </x14:cfRule>
          <xm:sqref>K5</xm:sqref>
        </x14:conditionalFormatting>
        <x14:conditionalFormatting xmlns:xm="http://schemas.microsoft.com/office/excel/2006/main">
          <x14:cfRule type="expression" priority="29" stopIfTrue="1" id="{F92707C8-7808-48F1-B8C9-F459746533A5}">
            <xm:f>Report_DCF!$B$4="M USD"</xm:f>
            <x14:dxf>
              <numFmt numFmtId="189" formatCode="#,##0,,_);\(#,##0,,\);&quot; - &quot;;@_)"/>
            </x14:dxf>
          </x14:cfRule>
          <xm:sqref>L5</xm:sqref>
        </x14:conditionalFormatting>
        <x14:conditionalFormatting xmlns:xm="http://schemas.microsoft.com/office/excel/2006/main">
          <x14:cfRule type="expression" priority="28" stopIfTrue="1" id="{070C1EEF-6DB1-49D1-B5EB-158F9BF25928}">
            <xm:f>Report_DCF!$B$4="M USD"</xm:f>
            <x14:dxf>
              <numFmt numFmtId="189" formatCode="#,##0,,_);\(#,##0,,\);&quot; - &quot;;@_)"/>
            </x14:dxf>
          </x14:cfRule>
          <xm:sqref>M5</xm:sqref>
        </x14:conditionalFormatting>
        <x14:conditionalFormatting xmlns:xm="http://schemas.microsoft.com/office/excel/2006/main">
          <x14:cfRule type="expression" priority="27" stopIfTrue="1" id="{98B4C544-2009-4739-89EC-AC5BC9E1000C}">
            <xm:f>Report_DCF!$B$4="M USD"</xm:f>
            <x14:dxf>
              <numFmt numFmtId="189" formatCode="#,##0,,_);\(#,##0,,\);&quot; - &quot;;@_)"/>
            </x14:dxf>
          </x14:cfRule>
          <xm:sqref>N5</xm:sqref>
        </x14:conditionalFormatting>
        <x14:conditionalFormatting xmlns:xm="http://schemas.microsoft.com/office/excel/2006/main">
          <x14:cfRule type="expression" priority="26" stopIfTrue="1" id="{B1D4B52F-2210-4A4D-B4A0-C52ECF7187D5}">
            <xm:f>Report_DCF!$B$4="M USD"</xm:f>
            <x14:dxf>
              <numFmt numFmtId="189" formatCode="#,##0,,_);\(#,##0,,\);&quot; - &quot;;@_)"/>
            </x14:dxf>
          </x14:cfRule>
          <xm:sqref>F6</xm:sqref>
        </x14:conditionalFormatting>
        <x14:conditionalFormatting xmlns:xm="http://schemas.microsoft.com/office/excel/2006/main">
          <x14:cfRule type="expression" priority="25" stopIfTrue="1" id="{7F22DB62-F55F-4A35-971C-F8875187656E}">
            <xm:f>Report_DCF!$B$4="M USD"</xm:f>
            <x14:dxf>
              <numFmt numFmtId="189" formatCode="#,##0,,_);\(#,##0,,\);&quot; - &quot;;@_)"/>
            </x14:dxf>
          </x14:cfRule>
          <xm:sqref>G6</xm:sqref>
        </x14:conditionalFormatting>
        <x14:conditionalFormatting xmlns:xm="http://schemas.microsoft.com/office/excel/2006/main">
          <x14:cfRule type="expression" priority="24" stopIfTrue="1" id="{ED9687C9-BFA1-482E-B262-EC43D067B0F9}">
            <xm:f>Report_DCF!$B$4="M USD"</xm:f>
            <x14:dxf>
              <numFmt numFmtId="189" formatCode="#,##0,,_);\(#,##0,,\);&quot; - &quot;;@_)"/>
            </x14:dxf>
          </x14:cfRule>
          <xm:sqref>H6</xm:sqref>
        </x14:conditionalFormatting>
        <x14:conditionalFormatting xmlns:xm="http://schemas.microsoft.com/office/excel/2006/main">
          <x14:cfRule type="expression" priority="23" stopIfTrue="1" id="{D52A36ED-9407-4B3C-8DB3-1C9AB13302AD}">
            <xm:f>Report_DCF!$B$4="M USD"</xm:f>
            <x14:dxf>
              <numFmt numFmtId="189" formatCode="#,##0,,_);\(#,##0,,\);&quot; - &quot;;@_)"/>
            </x14:dxf>
          </x14:cfRule>
          <xm:sqref>I6</xm:sqref>
        </x14:conditionalFormatting>
        <x14:conditionalFormatting xmlns:xm="http://schemas.microsoft.com/office/excel/2006/main">
          <x14:cfRule type="expression" priority="22" stopIfTrue="1" id="{6AD7C6FE-5913-4DA6-81ED-14F6F005F4A8}">
            <xm:f>Report_DCF!$B$4="M USD"</xm:f>
            <x14:dxf>
              <numFmt numFmtId="189" formatCode="#,##0,,_);\(#,##0,,\);&quot; - &quot;;@_)"/>
            </x14:dxf>
          </x14:cfRule>
          <xm:sqref>J6</xm:sqref>
        </x14:conditionalFormatting>
        <x14:conditionalFormatting xmlns:xm="http://schemas.microsoft.com/office/excel/2006/main">
          <x14:cfRule type="expression" priority="21" stopIfTrue="1" id="{3C778E30-05BC-4FB8-A1A7-E8473D02BCAC}">
            <xm:f>Report_DCF!$B$4="M USD"</xm:f>
            <x14:dxf>
              <numFmt numFmtId="189" formatCode="#,##0,,_);\(#,##0,,\);&quot; - &quot;;@_)"/>
            </x14:dxf>
          </x14:cfRule>
          <xm:sqref>K6</xm:sqref>
        </x14:conditionalFormatting>
        <x14:conditionalFormatting xmlns:xm="http://schemas.microsoft.com/office/excel/2006/main">
          <x14:cfRule type="expression" priority="20" stopIfTrue="1" id="{0D8BCDC4-0222-4FA1-AFFA-4D5E4BBA29C2}">
            <xm:f>Report_DCF!$B$4="M USD"</xm:f>
            <x14:dxf>
              <numFmt numFmtId="189" formatCode="#,##0,,_);\(#,##0,,\);&quot; - &quot;;@_)"/>
            </x14:dxf>
          </x14:cfRule>
          <xm:sqref>L6</xm:sqref>
        </x14:conditionalFormatting>
        <x14:conditionalFormatting xmlns:xm="http://schemas.microsoft.com/office/excel/2006/main">
          <x14:cfRule type="expression" priority="19" stopIfTrue="1" id="{60D948F6-4ACB-4A9A-8591-FB3AF572E4B2}">
            <xm:f>Report_DCF!$B$4="M USD"</xm:f>
            <x14:dxf>
              <numFmt numFmtId="189" formatCode="#,##0,,_);\(#,##0,,\);&quot; - &quot;;@_)"/>
            </x14:dxf>
          </x14:cfRule>
          <xm:sqref>M6</xm:sqref>
        </x14:conditionalFormatting>
        <x14:conditionalFormatting xmlns:xm="http://schemas.microsoft.com/office/excel/2006/main">
          <x14:cfRule type="expression" priority="18" stopIfTrue="1" id="{29A7275D-85A6-46A5-B788-1E6AE647109F}">
            <xm:f>Report_DCF!$B$4="M USD"</xm:f>
            <x14:dxf>
              <numFmt numFmtId="189" formatCode="#,##0,,_);\(#,##0,,\);&quot; - &quot;;@_)"/>
            </x14:dxf>
          </x14:cfRule>
          <xm:sqref>N6</xm:sqref>
        </x14:conditionalFormatting>
        <x14:conditionalFormatting xmlns:xm="http://schemas.microsoft.com/office/excel/2006/main">
          <x14:cfRule type="expression" priority="17" stopIfTrue="1" id="{0A7F9FAF-32FC-4C8B-97CC-67ED5B9234D4}">
            <xm:f>Report_DCF!$B$4="M USD"</xm:f>
            <x14:dxf>
              <numFmt numFmtId="189" formatCode="#,##0,,_);\(#,##0,,\);&quot; - &quot;;@_)"/>
            </x14:dxf>
          </x14:cfRule>
          <xm:sqref>F7</xm:sqref>
        </x14:conditionalFormatting>
        <x14:conditionalFormatting xmlns:xm="http://schemas.microsoft.com/office/excel/2006/main">
          <x14:cfRule type="expression" priority="16" stopIfTrue="1" id="{F2304853-2746-40B2-A39A-D1806DB81DA5}">
            <xm:f>Report_DCF!$B$4="M USD"</xm:f>
            <x14:dxf>
              <numFmt numFmtId="189" formatCode="#,##0,,_);\(#,##0,,\);&quot; - &quot;;@_)"/>
            </x14:dxf>
          </x14:cfRule>
          <xm:sqref>G7</xm:sqref>
        </x14:conditionalFormatting>
        <x14:conditionalFormatting xmlns:xm="http://schemas.microsoft.com/office/excel/2006/main">
          <x14:cfRule type="expression" priority="15" stopIfTrue="1" id="{9425A7B4-3D32-40F2-9DAB-68E6D5D13476}">
            <xm:f>Report_DCF!$B$4="M USD"</xm:f>
            <x14:dxf>
              <numFmt numFmtId="189" formatCode="#,##0,,_);\(#,##0,,\);&quot; - &quot;;@_)"/>
            </x14:dxf>
          </x14:cfRule>
          <xm:sqref>H7</xm:sqref>
        </x14:conditionalFormatting>
        <x14:conditionalFormatting xmlns:xm="http://schemas.microsoft.com/office/excel/2006/main">
          <x14:cfRule type="expression" priority="14" stopIfTrue="1" id="{69928A6E-6D8A-40EE-B73B-DC242E523D7E}">
            <xm:f>Report_DCF!$B$4="M USD"</xm:f>
            <x14:dxf>
              <numFmt numFmtId="189" formatCode="#,##0,,_);\(#,##0,,\);&quot; - &quot;;@_)"/>
            </x14:dxf>
          </x14:cfRule>
          <xm:sqref>I7</xm:sqref>
        </x14:conditionalFormatting>
        <x14:conditionalFormatting xmlns:xm="http://schemas.microsoft.com/office/excel/2006/main">
          <x14:cfRule type="expression" priority="13" stopIfTrue="1" id="{7BF57305-EBE8-4C08-8AED-6DB79C74CFCB}">
            <xm:f>Report_DCF!$B$4="M USD"</xm:f>
            <x14:dxf>
              <numFmt numFmtId="189" formatCode="#,##0,,_);\(#,##0,,\);&quot; - &quot;;@_)"/>
            </x14:dxf>
          </x14:cfRule>
          <xm:sqref>J7</xm:sqref>
        </x14:conditionalFormatting>
        <x14:conditionalFormatting xmlns:xm="http://schemas.microsoft.com/office/excel/2006/main">
          <x14:cfRule type="expression" priority="12" stopIfTrue="1" id="{6AE280F7-3A47-43E7-A119-4D3E19124445}">
            <xm:f>Report_DCF!$B$4="M USD"</xm:f>
            <x14:dxf>
              <numFmt numFmtId="189" formatCode="#,##0,,_);\(#,##0,,\);&quot; - &quot;;@_)"/>
            </x14:dxf>
          </x14:cfRule>
          <xm:sqref>K7</xm:sqref>
        </x14:conditionalFormatting>
        <x14:conditionalFormatting xmlns:xm="http://schemas.microsoft.com/office/excel/2006/main">
          <x14:cfRule type="expression" priority="11" stopIfTrue="1" id="{A98203A2-8F83-4B78-9AF3-624C0CF22713}">
            <xm:f>Report_DCF!$B$4="M USD"</xm:f>
            <x14:dxf>
              <numFmt numFmtId="189" formatCode="#,##0,,_);\(#,##0,,\);&quot; - &quot;;@_)"/>
            </x14:dxf>
          </x14:cfRule>
          <xm:sqref>L7</xm:sqref>
        </x14:conditionalFormatting>
        <x14:conditionalFormatting xmlns:xm="http://schemas.microsoft.com/office/excel/2006/main">
          <x14:cfRule type="expression" priority="10" stopIfTrue="1" id="{6706C421-7E35-45E7-8409-88AD8E3C1127}">
            <xm:f>Report_DCF!$B$4="M USD"</xm:f>
            <x14:dxf>
              <numFmt numFmtId="189" formatCode="#,##0,,_);\(#,##0,,\);&quot; - &quot;;@_)"/>
            </x14:dxf>
          </x14:cfRule>
          <xm:sqref>M7</xm:sqref>
        </x14:conditionalFormatting>
        <x14:conditionalFormatting xmlns:xm="http://schemas.microsoft.com/office/excel/2006/main">
          <x14:cfRule type="expression" priority="9" stopIfTrue="1" id="{A131664C-E240-402E-BF93-A75090656F37}">
            <xm:f>Report_DCF!$B$4="M USD"</xm:f>
            <x14:dxf>
              <numFmt numFmtId="189" formatCode="#,##0,,_);\(#,##0,,\);&quot; - &quot;;@_)"/>
            </x14:dxf>
          </x14:cfRule>
          <xm:sqref>N7</xm:sqref>
        </x14:conditionalFormatting>
        <x14:conditionalFormatting xmlns:xm="http://schemas.microsoft.com/office/excel/2006/main">
          <x14:cfRule type="expression" priority="8" stopIfTrue="1" id="{FA48D421-B5B7-49DB-8BE7-F4E14B19FB30}">
            <xm:f>Report_DCF!$B$4="M USD"</xm:f>
            <x14:dxf>
              <numFmt numFmtId="189" formatCode="#,##0,,_);\(#,##0,,\);&quot; - &quot;;@_)"/>
            </x14:dxf>
          </x14:cfRule>
          <xm:sqref>F8</xm:sqref>
        </x14:conditionalFormatting>
        <x14:conditionalFormatting xmlns:xm="http://schemas.microsoft.com/office/excel/2006/main">
          <x14:cfRule type="expression" priority="7" stopIfTrue="1" id="{DB4D355A-671E-4A7F-828B-DB72574D8224}">
            <xm:f>Report_DCF!$B$4="M USD"</xm:f>
            <x14:dxf>
              <numFmt numFmtId="189" formatCode="#,##0,,_);\(#,##0,,\);&quot; - &quot;;@_)"/>
            </x14:dxf>
          </x14:cfRule>
          <xm:sqref>G8</xm:sqref>
        </x14:conditionalFormatting>
        <x14:conditionalFormatting xmlns:xm="http://schemas.microsoft.com/office/excel/2006/main">
          <x14:cfRule type="expression" priority="6" stopIfTrue="1" id="{BE1C8800-A460-4A5E-AC51-2FF30717C6BB}">
            <xm:f>Report_DCF!$B$4="M USD"</xm:f>
            <x14:dxf>
              <numFmt numFmtId="189" formatCode="#,##0,,_);\(#,##0,,\);&quot; - &quot;;@_)"/>
            </x14:dxf>
          </x14:cfRule>
          <xm:sqref>H8</xm:sqref>
        </x14:conditionalFormatting>
        <x14:conditionalFormatting xmlns:xm="http://schemas.microsoft.com/office/excel/2006/main">
          <x14:cfRule type="expression" priority="5" stopIfTrue="1" id="{08E8DD9A-1C47-43EE-8A4A-70CD07DB1304}">
            <xm:f>Report_DCF!$B$4="M USD"</xm:f>
            <x14:dxf>
              <numFmt numFmtId="189" formatCode="#,##0,,_);\(#,##0,,\);&quot; - &quot;;@_)"/>
            </x14:dxf>
          </x14:cfRule>
          <xm:sqref>I8</xm:sqref>
        </x14:conditionalFormatting>
        <x14:conditionalFormatting xmlns:xm="http://schemas.microsoft.com/office/excel/2006/main">
          <x14:cfRule type="expression" priority="4" stopIfTrue="1" id="{FC65DDFF-3395-4967-8F60-2331ADF1BC70}">
            <xm:f>Report_DCF!$B$4="M USD"</xm:f>
            <x14:dxf>
              <numFmt numFmtId="189" formatCode="#,##0,,_);\(#,##0,,\);&quot; - &quot;;@_)"/>
            </x14:dxf>
          </x14:cfRule>
          <xm:sqref>J8</xm:sqref>
        </x14:conditionalFormatting>
        <x14:conditionalFormatting xmlns:xm="http://schemas.microsoft.com/office/excel/2006/main">
          <x14:cfRule type="expression" priority="3" stopIfTrue="1" id="{933B0BBE-0F97-41B9-A65D-9083AB579BB6}">
            <xm:f>Report_DCF!$B$4="M USD"</xm:f>
            <x14:dxf>
              <numFmt numFmtId="189" formatCode="#,##0,,_);\(#,##0,,\);&quot; - &quot;;@_)"/>
            </x14:dxf>
          </x14:cfRule>
          <xm:sqref>K8</xm:sqref>
        </x14:conditionalFormatting>
        <x14:conditionalFormatting xmlns:xm="http://schemas.microsoft.com/office/excel/2006/main">
          <x14:cfRule type="expression" priority="2" stopIfTrue="1" id="{DB4A8807-EB9B-431F-AFF0-73EFE3342807}">
            <xm:f>Report_DCF!$B$4="M USD"</xm:f>
            <x14:dxf>
              <numFmt numFmtId="189" formatCode="#,##0,,_);\(#,##0,,\);&quot; - &quot;;@_)"/>
            </x14:dxf>
          </x14:cfRule>
          <xm:sqref>L8</xm:sqref>
        </x14:conditionalFormatting>
        <x14:conditionalFormatting xmlns:xm="http://schemas.microsoft.com/office/excel/2006/main">
          <x14:cfRule type="expression" priority="1" stopIfTrue="1" id="{79D5EA4A-DAC9-4FBD-8BD4-123F07E1836E}">
            <xm:f>Report_DCF!$B$4="M USD"</xm:f>
            <x14:dxf>
              <numFmt numFmtId="189" formatCode="#,##0,,_);\(#,##0,,\);&quot; - &quot;;@_)"/>
            </x14:dxf>
          </x14:cfRule>
          <xm:sqref>M8</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43249D-9FF6-4C13-A989-7F7A277CFF85}">
  <sheetPr>
    <tabColor rgb="FF00324B"/>
    <pageSetUpPr fitToPage="1"/>
  </sheetPr>
  <dimension ref="A1:N27"/>
  <sheetViews>
    <sheetView showGridLines="0" zoomScaleNormal="100" workbookViewId="0">
      <pane ySplit="1" topLeftCell="A2" activePane="bottomLeft" state="frozen"/>
      <selection pane="bottomLeft"/>
    </sheetView>
  </sheetViews>
  <sheetFormatPr defaultColWidth="14.125" defaultRowHeight="14.25" customHeight="1" x14ac:dyDescent="0.3"/>
  <cols>
    <col min="1" max="1" width="14.125" style="5"/>
    <col min="2" max="5" width="14.125" style="4"/>
    <col min="6" max="16384" width="14.125" style="5"/>
  </cols>
  <sheetData>
    <row r="1" spans="1:14" s="1" customFormat="1" ht="14.25" customHeight="1" x14ac:dyDescent="0.3">
      <c r="A1" s="36" t="s">
        <v>264</v>
      </c>
      <c r="B1" s="2"/>
      <c r="C1" s="2"/>
      <c r="D1" s="2"/>
      <c r="E1" s="2"/>
      <c r="H1" s="7" t="s">
        <v>322</v>
      </c>
      <c r="I1" s="124">
        <f>DCF!I44</f>
        <v>533370328.07791471</v>
      </c>
      <c r="J1" s="124">
        <f>DCF!J44</f>
        <v>1055349622.8834585</v>
      </c>
      <c r="K1" s="124">
        <f>DCF!K44</f>
        <v>1078635082.987505</v>
      </c>
      <c r="L1" s="124">
        <f>DCF!L44</f>
        <v>1100866616.6115828</v>
      </c>
      <c r="M1" s="124">
        <f>DCF!M44</f>
        <v>1121116651.6152</v>
      </c>
    </row>
    <row r="2" spans="1:14" ht="14.25" customHeight="1" x14ac:dyDescent="0.3">
      <c r="A2" s="3"/>
    </row>
    <row r="3" spans="1:14" ht="14.25" customHeight="1" x14ac:dyDescent="0.3">
      <c r="A3" s="3"/>
      <c r="F3" s="39" t="s">
        <v>166</v>
      </c>
      <c r="G3" s="39"/>
      <c r="H3" s="39"/>
      <c r="I3" s="40" t="s">
        <v>167</v>
      </c>
      <c r="J3" s="40"/>
      <c r="K3" s="40"/>
      <c r="L3" s="40"/>
      <c r="M3" s="40"/>
    </row>
    <row r="4" spans="1:14" ht="14.25" customHeight="1" x14ac:dyDescent="0.3">
      <c r="A4" s="7" t="s">
        <v>70</v>
      </c>
      <c r="B4" s="7" t="s">
        <v>71</v>
      </c>
      <c r="C4" s="7" t="s">
        <v>72</v>
      </c>
      <c r="D4" s="7" t="s">
        <v>73</v>
      </c>
      <c r="E4" s="7" t="s">
        <v>163</v>
      </c>
      <c r="F4" s="34">
        <v>2023</v>
      </c>
      <c r="G4" s="34">
        <v>2024</v>
      </c>
      <c r="H4" s="33">
        <v>45838</v>
      </c>
      <c r="I4" s="34">
        <v>2025</v>
      </c>
      <c r="J4" s="34">
        <v>2026</v>
      </c>
      <c r="K4" s="34">
        <v>2027</v>
      </c>
      <c r="L4" s="34">
        <v>2028</v>
      </c>
      <c r="M4" s="34">
        <v>2029</v>
      </c>
      <c r="N4" s="7" t="s">
        <v>75</v>
      </c>
    </row>
    <row r="5" spans="1:14" ht="14.25" customHeight="1" x14ac:dyDescent="0.3">
      <c r="A5" s="37" t="s">
        <v>76</v>
      </c>
      <c r="B5" s="37" t="s">
        <v>77</v>
      </c>
      <c r="C5" s="37" t="s">
        <v>78</v>
      </c>
      <c r="D5" s="37" t="s">
        <v>80</v>
      </c>
      <c r="E5" s="37" t="s">
        <v>80</v>
      </c>
      <c r="F5" s="35">
        <f>BS!F6+BS_A!F6</f>
        <v>19199229</v>
      </c>
      <c r="G5" s="35">
        <f>BS!G6+BS_A!G6</f>
        <v>26833964</v>
      </c>
      <c r="H5" s="35">
        <f>BS!H6+BS_A!H6</f>
        <v>20012390</v>
      </c>
      <c r="I5" s="35">
        <f>WC!I16</f>
        <v>16181829.96551601</v>
      </c>
      <c r="J5" s="35">
        <f>WC!J16</f>
        <v>16957635.661221649</v>
      </c>
      <c r="K5" s="35">
        <f>WC!K16</f>
        <v>17600838.781851787</v>
      </c>
      <c r="L5" s="35">
        <f>WC!L16</f>
        <v>18213961.115434192</v>
      </c>
      <c r="M5" s="35">
        <f>WC!M16</f>
        <v>18960446.089890212</v>
      </c>
      <c r="N5" s="32"/>
    </row>
    <row r="6" spans="1:14" ht="14.25" customHeight="1" x14ac:dyDescent="0.3">
      <c r="A6" s="37" t="s">
        <v>76</v>
      </c>
      <c r="B6" s="37" t="s">
        <v>77</v>
      </c>
      <c r="C6" s="37" t="s">
        <v>112</v>
      </c>
      <c r="D6" s="37" t="s">
        <v>87</v>
      </c>
      <c r="E6" s="37" t="s">
        <v>87</v>
      </c>
      <c r="F6" s="35">
        <f>BS!F12+BS_A!F12</f>
        <v>5640062</v>
      </c>
      <c r="G6" s="35">
        <f>BS!G12+BS_A!G12</f>
        <v>5031332</v>
      </c>
      <c r="H6" s="35">
        <f>BS!H12+BS_A!H12</f>
        <v>2422232</v>
      </c>
      <c r="I6" s="35">
        <f>WC!I19</f>
        <v>1958593.9690877388</v>
      </c>
      <c r="J6" s="35">
        <f>WC!J19</f>
        <v>2052494.8665777668</v>
      </c>
      <c r="K6" s="35">
        <f>WC!K19</f>
        <v>2130345.9968670616</v>
      </c>
      <c r="L6" s="35">
        <f>WC!L19</f>
        <v>2204556.2504308773</v>
      </c>
      <c r="M6" s="35">
        <f>WC!M19</f>
        <v>2294908.2669889475</v>
      </c>
      <c r="N6" s="32"/>
    </row>
    <row r="7" spans="1:14" ht="14.25" customHeight="1" x14ac:dyDescent="0.3">
      <c r="A7" s="37" t="s">
        <v>76</v>
      </c>
      <c r="B7" s="37" t="s">
        <v>77</v>
      </c>
      <c r="C7" s="37" t="s">
        <v>86</v>
      </c>
      <c r="D7" s="37" t="s">
        <v>88</v>
      </c>
      <c r="E7" s="37" t="s">
        <v>88</v>
      </c>
      <c r="F7" s="35">
        <f>BS!F13+BS_A!F13</f>
        <v>17147</v>
      </c>
      <c r="G7" s="35">
        <f>BS!G13+BS_A!G13</f>
        <v>14051</v>
      </c>
      <c r="H7" s="35">
        <f>BS!H13+BS_A!H13</f>
        <v>20563</v>
      </c>
      <c r="I7" s="35">
        <f>WC!I22</f>
        <v>16627.048022795167</v>
      </c>
      <c r="J7" s="35">
        <f>WC!J22</f>
        <v>17424.198813919818</v>
      </c>
      <c r="K7" s="35">
        <f>WC!K22</f>
        <v>18085.098674931796</v>
      </c>
      <c r="L7" s="35">
        <f>WC!L22</f>
        <v>18715.090122502774</v>
      </c>
      <c r="M7" s="35">
        <f>WC!M22</f>
        <v>19482.11347802099</v>
      </c>
      <c r="N7" s="32"/>
    </row>
    <row r="8" spans="1:14" ht="14.25" customHeight="1" x14ac:dyDescent="0.3">
      <c r="A8" s="37" t="s">
        <v>109</v>
      </c>
      <c r="B8" s="37" t="s">
        <v>101</v>
      </c>
      <c r="C8" s="37" t="s">
        <v>102</v>
      </c>
      <c r="D8" s="37" t="s">
        <v>102</v>
      </c>
      <c r="E8" s="37" t="s">
        <v>102</v>
      </c>
      <c r="F8" s="35">
        <f>BS!F22+BS_A!F22</f>
        <v>452900</v>
      </c>
      <c r="G8" s="35">
        <f>BS!G22+BS_A!G22</f>
        <v>436583</v>
      </c>
      <c r="H8" s="35">
        <f>BS!H22+BS_A!H22</f>
        <v>657908</v>
      </c>
      <c r="I8" s="35">
        <f>WC!I25</f>
        <v>531978.20894719253</v>
      </c>
      <c r="J8" s="35">
        <f>WC!J25</f>
        <v>557482.84750612057</v>
      </c>
      <c r="K8" s="35">
        <f>WC!K25</f>
        <v>578628.17191202776</v>
      </c>
      <c r="L8" s="35">
        <f>WC!L25</f>
        <v>598784.58942350594</v>
      </c>
      <c r="M8" s="35">
        <f>WC!M25</f>
        <v>623325.30827689695</v>
      </c>
      <c r="N8" s="32"/>
    </row>
    <row r="9" spans="1:14" ht="14.25" customHeight="1" x14ac:dyDescent="0.3">
      <c r="A9" s="63"/>
      <c r="B9" s="63"/>
      <c r="C9" s="63"/>
      <c r="D9" s="63"/>
      <c r="E9" s="63" t="s">
        <v>266</v>
      </c>
      <c r="F9" s="64">
        <f>IFERROR(SUMIFS(F$5:F$8,$A$5:$A8,"*Assets*"),0)</f>
        <v>24856438</v>
      </c>
      <c r="G9" s="64">
        <f>IFERROR(SUMIFS(G$5:G$8,$A$5:$A8,"*Assets*"),0)</f>
        <v>31879347</v>
      </c>
      <c r="H9" s="64">
        <f>IFERROR(SUMIFS(H$5:H$8,$A$5:$A8,"*Assets*"),0)</f>
        <v>22455185</v>
      </c>
      <c r="I9" s="64">
        <f>IFERROR(SUMIFS(I$5:I$8,$A$5:$A8,"*Assets*"),0)</f>
        <v>18157050.982626546</v>
      </c>
      <c r="J9" s="64">
        <f>IFERROR(SUMIFS(J$5:J$8,$A$5:$A8,"*Assets*"),0)</f>
        <v>19027554.726613335</v>
      </c>
      <c r="K9" s="64">
        <f>IFERROR(SUMIFS(K$5:K$8,$A$5:$A8,"*Assets*"),0)</f>
        <v>19749269.877393778</v>
      </c>
      <c r="L9" s="64">
        <f>IFERROR(SUMIFS(L$5:L$8,$A$5:$A8,"*Assets*"),0)</f>
        <v>20437232.455987573</v>
      </c>
      <c r="M9" s="64">
        <f>IFERROR(SUMIFS(M$5:M$8,$A$5:$A8,"*Assets*"),0)</f>
        <v>21274836.47035718</v>
      </c>
    </row>
    <row r="10" spans="1:14" ht="14.25" customHeight="1" x14ac:dyDescent="0.3">
      <c r="A10" s="63"/>
      <c r="B10" s="63"/>
      <c r="C10" s="63"/>
      <c r="D10" s="63"/>
      <c r="E10" s="63" t="s">
        <v>267</v>
      </c>
      <c r="F10" s="64">
        <f>IFERROR(SUMIFS(F$5:F$8,$A$5:$A8,"*Liabilities*"),0)</f>
        <v>452900</v>
      </c>
      <c r="G10" s="64">
        <f>IFERROR(SUMIFS(G$5:G$8,$A$5:$A8,"*Liabilities*"),0)</f>
        <v>436583</v>
      </c>
      <c r="H10" s="64">
        <f>IFERROR(SUMIFS(H$5:H$8,$A$5:$A8,"*Liabilities*"),0)</f>
        <v>657908</v>
      </c>
      <c r="I10" s="64">
        <f>IFERROR(SUMIFS(I$5:I$8,$A$5:$A8,"*Liabilities*"),0)</f>
        <v>531978.20894719253</v>
      </c>
      <c r="J10" s="64">
        <f>IFERROR(SUMIFS(J$5:J$8,$A$5:$A8,"*Liabilities*"),0)</f>
        <v>557482.84750612057</v>
      </c>
      <c r="K10" s="64">
        <f>IFERROR(SUMIFS(K$5:K$8,$A$5:$A8,"*Liabilities*"),0)</f>
        <v>578628.17191202776</v>
      </c>
      <c r="L10" s="64">
        <f>IFERROR(SUMIFS(L$5:L$8,$A$5:$A8,"*Liabilities*"),0)</f>
        <v>598784.58942350594</v>
      </c>
      <c r="M10" s="64">
        <f>IFERROR(SUMIFS(M$5:M$8,$A$5:$A8,"*Liabilities*"),0)</f>
        <v>623325.30827689695</v>
      </c>
    </row>
    <row r="11" spans="1:14" ht="14.25" customHeight="1" x14ac:dyDescent="0.3">
      <c r="A11" s="63"/>
      <c r="B11" s="63"/>
      <c r="C11" s="63"/>
      <c r="D11" s="63"/>
      <c r="E11" s="63" t="s">
        <v>268</v>
      </c>
      <c r="F11" s="64">
        <f t="shared" ref="F11:M11" si="0">F9-F10</f>
        <v>24403538</v>
      </c>
      <c r="G11" s="64">
        <f t="shared" si="0"/>
        <v>31442764</v>
      </c>
      <c r="H11" s="64">
        <f t="shared" si="0"/>
        <v>21797277</v>
      </c>
      <c r="I11" s="64">
        <f t="shared" si="0"/>
        <v>17625072.773679353</v>
      </c>
      <c r="J11" s="64">
        <f t="shared" si="0"/>
        <v>18470071.879107215</v>
      </c>
      <c r="K11" s="64">
        <f t="shared" si="0"/>
        <v>19170641.705481749</v>
      </c>
      <c r="L11" s="64">
        <f t="shared" si="0"/>
        <v>19838447.866564065</v>
      </c>
      <c r="M11" s="64">
        <f t="shared" si="0"/>
        <v>20651511.162080284</v>
      </c>
    </row>
    <row r="12" spans="1:14" ht="14.25" customHeight="1" x14ac:dyDescent="0.3">
      <c r="A12" s="63"/>
      <c r="B12" s="63"/>
      <c r="C12" s="63"/>
      <c r="D12" s="63"/>
      <c r="E12" s="63" t="s">
        <v>269</v>
      </c>
      <c r="F12" s="64">
        <v>0</v>
      </c>
      <c r="G12" s="64">
        <f t="shared" ref="G12:M12" si="1">IFERROR(G11-F11,0)</f>
        <v>7039226</v>
      </c>
      <c r="H12" s="64">
        <f t="shared" si="1"/>
        <v>-9645487</v>
      </c>
      <c r="I12" s="64">
        <f t="shared" si="1"/>
        <v>-4172204.2263206467</v>
      </c>
      <c r="J12" s="64">
        <f t="shared" si="1"/>
        <v>844999.10542786121</v>
      </c>
      <c r="K12" s="64">
        <f t="shared" si="1"/>
        <v>700569.82637453452</v>
      </c>
      <c r="L12" s="64">
        <f t="shared" si="1"/>
        <v>667806.16108231619</v>
      </c>
      <c r="M12" s="64">
        <f t="shared" si="1"/>
        <v>813063.29551621899</v>
      </c>
    </row>
    <row r="13" spans="1:14" ht="14.25" customHeight="1" x14ac:dyDescent="0.3">
      <c r="B13" s="5"/>
      <c r="C13" s="5"/>
      <c r="D13" s="5"/>
      <c r="E13" s="5"/>
    </row>
    <row r="14" spans="1:14" ht="14.25" customHeight="1" x14ac:dyDescent="0.3">
      <c r="A14" s="15" t="s">
        <v>265</v>
      </c>
      <c r="F14" s="39" t="s">
        <v>166</v>
      </c>
      <c r="G14" s="39"/>
      <c r="H14" s="39"/>
      <c r="I14" s="40" t="s">
        <v>167</v>
      </c>
      <c r="J14" s="40"/>
      <c r="K14" s="40"/>
      <c r="L14" s="40"/>
      <c r="M14" s="40"/>
    </row>
    <row r="15" spans="1:14" ht="14.25" customHeight="1" x14ac:dyDescent="0.3">
      <c r="A15" s="7"/>
      <c r="B15" s="7"/>
      <c r="C15" s="7"/>
      <c r="D15" s="7" t="s">
        <v>171</v>
      </c>
      <c r="E15" s="7" t="s">
        <v>163</v>
      </c>
      <c r="F15" s="34">
        <v>2023</v>
      </c>
      <c r="G15" s="34">
        <v>2024</v>
      </c>
      <c r="H15" s="33">
        <v>45838</v>
      </c>
      <c r="I15" s="34">
        <v>2025</v>
      </c>
      <c r="J15" s="34">
        <v>2026</v>
      </c>
      <c r="K15" s="34">
        <v>2027</v>
      </c>
      <c r="L15" s="34">
        <v>2028</v>
      </c>
      <c r="M15" s="34">
        <v>2029</v>
      </c>
      <c r="N15" s="7" t="s">
        <v>75</v>
      </c>
    </row>
    <row r="16" spans="1:14" ht="14.25" customHeight="1" x14ac:dyDescent="0.3">
      <c r="A16" s="37"/>
      <c r="B16" s="37"/>
      <c r="C16" s="56" t="s">
        <v>273</v>
      </c>
      <c r="D16" s="42" t="s">
        <v>189</v>
      </c>
      <c r="E16" s="37" t="s">
        <v>80</v>
      </c>
      <c r="F16" s="35">
        <f>BS!F6+BS_A!F6</f>
        <v>19199229</v>
      </c>
      <c r="G16" s="35">
        <f>BS!G6+BS_A!G6</f>
        <v>26833964</v>
      </c>
      <c r="H16" s="35">
        <f>BS!H6+BS_A!H6</f>
        <v>20012390</v>
      </c>
      <c r="I16" s="112">
        <f>IFERROR(I17/(DATEVALUE((WC!G$4+1)&amp;"-12-31")-BI!$C$5)*I18, 0)</f>
        <v>16181829.96551601</v>
      </c>
      <c r="J16" s="112">
        <f>IFERROR(J17/(DATEVALUE((WC!J$4)&amp;"-12-31")-DATEVALUE((WC!J$4-1)&amp;"-12-31"))*J18, 0)</f>
        <v>16957635.661221649</v>
      </c>
      <c r="K16" s="112">
        <f>IFERROR(K17/(DATEVALUE((WC!K$4)&amp;"-12-31")-DATEVALUE((WC!K$4-1)&amp;"-12-31"))*K18, 0)</f>
        <v>17600838.781851787</v>
      </c>
      <c r="L16" s="112">
        <f>IFERROR(L17/(DATEVALUE((WC!L$4)&amp;"-12-31")-DATEVALUE((WC!L$4-1)&amp;"-12-31"))*L18, 0)</f>
        <v>18213961.115434192</v>
      </c>
      <c r="M16" s="112">
        <f>IFERROR(M17/(DATEVALUE((WC!M$4)&amp;"-12-31")-DATEVALUE((WC!M$4-1)&amp;"-12-31"))*M18, 0)</f>
        <v>18960446.089890212</v>
      </c>
      <c r="N16" s="32"/>
    </row>
    <row r="17" spans="1:14" ht="14.25" customHeight="1" x14ac:dyDescent="0.3">
      <c r="A17" s="109"/>
      <c r="B17" s="109"/>
      <c r="C17" s="114" t="s">
        <v>272</v>
      </c>
      <c r="D17" s="113" t="s">
        <v>34</v>
      </c>
      <c r="E17" s="110" t="s">
        <v>270</v>
      </c>
      <c r="F17" s="99">
        <f>IF($D17="Revenue",IFERROR(Revenue!F7,0),IF($D17="COGS",IFERROR(COGS!F28,0),""))</f>
        <v>197147298</v>
      </c>
      <c r="G17" s="99">
        <f>IF($D17="Revenue",IFERROR(Revenue!G7,0),IF($D17="COGS",IFERROR(COGS!G28,0),""))</f>
        <v>202498052</v>
      </c>
      <c r="H17" s="99">
        <f>IF($D17="Revenue",IFERROR(Revenue!H7,0),IF($D17="COGS",IFERROR(COGS!H28,0),""))</f>
        <v>108378024</v>
      </c>
      <c r="I17" s="99">
        <f>IF($D17="Revenue",IFERROR(Revenue!I7,0),IF($D17="COGS",IFERROR(COGS!I28,0),""))</f>
        <v>89085937</v>
      </c>
      <c r="J17" s="99">
        <f>IF($D17="Revenue",IFERROR(Revenue!J7,0),IF($D17="COGS",IFERROR(COGS!J28,0),""))</f>
        <v>185191845.83560002</v>
      </c>
      <c r="K17" s="99">
        <f>IF($D17="Revenue",IFERROR(Revenue!K7,0),IF($D17="COGS",IFERROR(COGS!K28,0),""))</f>
        <v>192216172.54814434</v>
      </c>
      <c r="L17" s="99">
        <f>IF($D17="Revenue",IFERROR(Revenue!L7,0),IF($D17="COGS",IFERROR(COGS!L28,0),""))</f>
        <v>199456955.76803297</v>
      </c>
      <c r="M17" s="99">
        <f>IF($D17="Revenue",IFERROR(Revenue!M7,0),IF($D17="COGS",IFERROR(COGS!M28,0),""))</f>
        <v>207064244.06102577</v>
      </c>
    </row>
    <row r="18" spans="1:14" ht="14.25" customHeight="1" x14ac:dyDescent="0.3">
      <c r="A18" s="109"/>
      <c r="B18" s="109"/>
      <c r="C18" s="109"/>
      <c r="D18" s="109"/>
      <c r="E18" s="110" t="s">
        <v>271</v>
      </c>
      <c r="F18" s="111">
        <f>IFERROR(F16/(F17/(DATEVALUE(WC!F$4&amp;"-12-31")-DATEVALUE((WC!F$4-1)&amp;"-12-31"))),0)</f>
        <v>35.54559791633563</v>
      </c>
      <c r="G18" s="111">
        <f>IFERROR(G16/(G17/(DATEVALUE(WC!G$4&amp;"-12-31")-DATEVALUE((WC!G$4-1)&amp;"-12-31"))),0)</f>
        <v>48.500371865305652</v>
      </c>
      <c r="H18" s="111">
        <f>IFERROR(H16/(H17/(BI!$C$5-DATEVALUE((WC!G$4)&amp;"-12-31"))),0)</f>
        <v>33.422297771363688</v>
      </c>
      <c r="I18" s="111">
        <f>IF($D16="3-Year Average", IFERROR(($F18*12+$G18*12+$H18*6)/(12+12+6),0), IF($D16="2-Year Average", IFERROR(($G18*12+$H18*6)/(12+6),0), IF($D16="Previous Year", IFERROR(G18,0), IF($D16="Current Year", IFERROR(H18,0), ""))))</f>
        <v>33.422297771363688</v>
      </c>
      <c r="J18" s="111">
        <f>I18</f>
        <v>33.422297771363688</v>
      </c>
      <c r="K18" s="111">
        <f>J18</f>
        <v>33.422297771363688</v>
      </c>
      <c r="L18" s="111">
        <f>K18</f>
        <v>33.422297771363688</v>
      </c>
      <c r="M18" s="111">
        <f>L18</f>
        <v>33.422297771363688</v>
      </c>
    </row>
    <row r="19" spans="1:14" ht="14.25" customHeight="1" x14ac:dyDescent="0.3">
      <c r="A19" s="37"/>
      <c r="B19" s="37"/>
      <c r="C19" s="56" t="s">
        <v>273</v>
      </c>
      <c r="D19" s="42" t="s">
        <v>189</v>
      </c>
      <c r="E19" s="37" t="s">
        <v>87</v>
      </c>
      <c r="F19" s="35">
        <f>BS!F12+BS_A!F12</f>
        <v>5640062</v>
      </c>
      <c r="G19" s="35">
        <f>BS!G12+BS_A!G12</f>
        <v>5031332</v>
      </c>
      <c r="H19" s="35">
        <f>BS!H12+BS_A!H12</f>
        <v>2422232</v>
      </c>
      <c r="I19" s="112">
        <f>IFERROR(I20/(DATEVALUE((WC!G$4+1)&amp;"-12-31")-BI!$C$5)*I21, 0)</f>
        <v>1958593.9690877388</v>
      </c>
      <c r="J19" s="112">
        <f>IFERROR(J20/(DATEVALUE((WC!J$4)&amp;"-12-31")-DATEVALUE((WC!J$4-1)&amp;"-12-31"))*J21, 0)</f>
        <v>2052494.8665777668</v>
      </c>
      <c r="K19" s="112">
        <f>IFERROR(K20/(DATEVALUE((WC!K$4)&amp;"-12-31")-DATEVALUE((WC!K$4-1)&amp;"-12-31"))*K21, 0)</f>
        <v>2130345.9968670616</v>
      </c>
      <c r="L19" s="112">
        <f>IFERROR(L20/(DATEVALUE((WC!L$4)&amp;"-12-31")-DATEVALUE((WC!L$4-1)&amp;"-12-31"))*L21, 0)</f>
        <v>2204556.2504308773</v>
      </c>
      <c r="M19" s="112">
        <f>IFERROR(M20/(DATEVALUE((WC!M$4)&amp;"-12-31")-DATEVALUE((WC!M$4-1)&amp;"-12-31"))*M21, 0)</f>
        <v>2294908.2669889475</v>
      </c>
      <c r="N19" s="32"/>
    </row>
    <row r="20" spans="1:14" ht="14.25" customHeight="1" x14ac:dyDescent="0.3">
      <c r="A20" s="109"/>
      <c r="B20" s="109"/>
      <c r="C20" s="114" t="s">
        <v>272</v>
      </c>
      <c r="D20" s="113" t="s">
        <v>34</v>
      </c>
      <c r="E20" s="110" t="s">
        <v>270</v>
      </c>
      <c r="F20" s="99">
        <f>IF($D20="Revenue",IFERROR(Revenue!F7,0),IF($D20="COGS",IFERROR(COGS!F28,0),""))</f>
        <v>197147298</v>
      </c>
      <c r="G20" s="99">
        <f>IF($D20="Revenue",IFERROR(Revenue!G7,0),IF($D20="COGS",IFERROR(COGS!G28,0),""))</f>
        <v>202498052</v>
      </c>
      <c r="H20" s="99">
        <f>IF($D20="Revenue",IFERROR(Revenue!H7,0),IF($D20="COGS",IFERROR(COGS!H28,0),""))</f>
        <v>108378024</v>
      </c>
      <c r="I20" s="99">
        <f>IF($D20="Revenue",IFERROR(Revenue!I7,0),IF($D20="COGS",IFERROR(COGS!I28,0),""))</f>
        <v>89085937</v>
      </c>
      <c r="J20" s="99">
        <f>IF($D20="Revenue",IFERROR(Revenue!J7,0),IF($D20="COGS",IFERROR(COGS!J28,0),""))</f>
        <v>185191845.83560002</v>
      </c>
      <c r="K20" s="99">
        <f>IF($D20="Revenue",IFERROR(Revenue!K7,0),IF($D20="COGS",IFERROR(COGS!K28,0),""))</f>
        <v>192216172.54814434</v>
      </c>
      <c r="L20" s="99">
        <f>IF($D20="Revenue",IFERROR(Revenue!L7,0),IF($D20="COGS",IFERROR(COGS!L28,0),""))</f>
        <v>199456955.76803297</v>
      </c>
      <c r="M20" s="99">
        <f>IF($D20="Revenue",IFERROR(Revenue!M7,0),IF($D20="COGS",IFERROR(COGS!M28,0),""))</f>
        <v>207064244.06102577</v>
      </c>
    </row>
    <row r="21" spans="1:14" ht="14.25" customHeight="1" x14ac:dyDescent="0.3">
      <c r="A21" s="109"/>
      <c r="B21" s="109"/>
      <c r="C21" s="109"/>
      <c r="D21" s="109"/>
      <c r="E21" s="110" t="s">
        <v>271</v>
      </c>
      <c r="F21" s="111">
        <f>IFERROR(F19/(F20/(DATEVALUE(WC!F$4&amp;"-12-31")-DATEVALUE((WC!F$4-1)&amp;"-12-31"))),0)</f>
        <v>10.442053484293758</v>
      </c>
      <c r="G21" s="111">
        <f>IFERROR(G19/(G20/(DATEVALUE(WC!G$4&amp;"-12-31")-DATEVALUE((WC!G$4-1)&amp;"-12-31"))),0)</f>
        <v>9.0937542055960137</v>
      </c>
      <c r="H21" s="111">
        <f>IFERROR(H19/(H20/(BI!$C$5-DATEVALUE((WC!G$4)&amp;"-12-31"))),0)</f>
        <v>4.0453218818604775</v>
      </c>
      <c r="I21" s="111">
        <f>IF($D19="3-Year Average", IFERROR(($F21*12+$G21*12+$H21*6)/(12+12+6),0), IF($D19="2-Year Average", IFERROR(($G21*12+$H21*6)/(12+6),0), IF($D19="Previous Year", IFERROR(G21,0), IF($D19="Current Year", IFERROR(H21,0), ""))))</f>
        <v>4.0453218818604775</v>
      </c>
      <c r="J21" s="111">
        <f>I21</f>
        <v>4.0453218818604775</v>
      </c>
      <c r="K21" s="111">
        <f>J21</f>
        <v>4.0453218818604775</v>
      </c>
      <c r="L21" s="111">
        <f>K21</f>
        <v>4.0453218818604775</v>
      </c>
      <c r="M21" s="111">
        <f>L21</f>
        <v>4.0453218818604775</v>
      </c>
    </row>
    <row r="22" spans="1:14" ht="14.25" customHeight="1" x14ac:dyDescent="0.3">
      <c r="A22" s="37"/>
      <c r="B22" s="37"/>
      <c r="C22" s="56" t="s">
        <v>273</v>
      </c>
      <c r="D22" s="42" t="s">
        <v>189</v>
      </c>
      <c r="E22" s="37" t="s">
        <v>88</v>
      </c>
      <c r="F22" s="35">
        <f>BS!F13+BS_A!F13</f>
        <v>17147</v>
      </c>
      <c r="G22" s="35">
        <f>BS!G13+BS_A!G13</f>
        <v>14051</v>
      </c>
      <c r="H22" s="35">
        <f>BS!H13+BS_A!H13</f>
        <v>20563</v>
      </c>
      <c r="I22" s="112">
        <f>IFERROR(I23/(DATEVALUE((WC!G$4+1)&amp;"-12-31")-BI!$C$5)*I24, 0)</f>
        <v>16627.048022795167</v>
      </c>
      <c r="J22" s="112">
        <f>IFERROR(J23/(DATEVALUE((WC!J$4)&amp;"-12-31")-DATEVALUE((WC!J$4-1)&amp;"-12-31"))*J24, 0)</f>
        <v>17424.198813919818</v>
      </c>
      <c r="K22" s="112">
        <f>IFERROR(K23/(DATEVALUE((WC!K$4)&amp;"-12-31")-DATEVALUE((WC!K$4-1)&amp;"-12-31"))*K24, 0)</f>
        <v>18085.098674931796</v>
      </c>
      <c r="L22" s="112">
        <f>IFERROR(L23/(DATEVALUE((WC!L$4)&amp;"-12-31")-DATEVALUE((WC!L$4-1)&amp;"-12-31"))*L24, 0)</f>
        <v>18715.090122502774</v>
      </c>
      <c r="M22" s="112">
        <f>IFERROR(M23/(DATEVALUE((WC!M$4)&amp;"-12-31")-DATEVALUE((WC!M$4-1)&amp;"-12-31"))*M24, 0)</f>
        <v>19482.11347802099</v>
      </c>
      <c r="N22" s="32"/>
    </row>
    <row r="23" spans="1:14" ht="14.25" customHeight="1" x14ac:dyDescent="0.3">
      <c r="A23" s="109"/>
      <c r="B23" s="109"/>
      <c r="C23" s="114" t="s">
        <v>272</v>
      </c>
      <c r="D23" s="113" t="s">
        <v>34</v>
      </c>
      <c r="E23" s="110" t="s">
        <v>270</v>
      </c>
      <c r="F23" s="99">
        <f>IF($D23="Revenue",IFERROR(Revenue!F7,0),IF($D23="COGS",IFERROR(COGS!F28,0),""))</f>
        <v>197147298</v>
      </c>
      <c r="G23" s="99">
        <f>IF($D23="Revenue",IFERROR(Revenue!G7,0),IF($D23="COGS",IFERROR(COGS!G28,0),""))</f>
        <v>202498052</v>
      </c>
      <c r="H23" s="99">
        <f>IF($D23="Revenue",IFERROR(Revenue!H7,0),IF($D23="COGS",IFERROR(COGS!H28,0),""))</f>
        <v>108378024</v>
      </c>
      <c r="I23" s="99">
        <f>IF($D23="Revenue",IFERROR(Revenue!I7,0),IF($D23="COGS",IFERROR(COGS!I28,0),""))</f>
        <v>89085937</v>
      </c>
      <c r="J23" s="99">
        <f>IF($D23="Revenue",IFERROR(Revenue!J7,0),IF($D23="COGS",IFERROR(COGS!J28,0),""))</f>
        <v>185191845.83560002</v>
      </c>
      <c r="K23" s="99">
        <f>IF($D23="Revenue",IFERROR(Revenue!K7,0),IF($D23="COGS",IFERROR(COGS!K28,0),""))</f>
        <v>192216172.54814434</v>
      </c>
      <c r="L23" s="99">
        <f>IF($D23="Revenue",IFERROR(Revenue!L7,0),IF($D23="COGS",IFERROR(COGS!L28,0),""))</f>
        <v>199456955.76803297</v>
      </c>
      <c r="M23" s="99">
        <f>IF($D23="Revenue",IFERROR(Revenue!M7,0),IF($D23="COGS",IFERROR(COGS!M28,0),""))</f>
        <v>207064244.06102577</v>
      </c>
    </row>
    <row r="24" spans="1:14" ht="14.25" customHeight="1" x14ac:dyDescent="0.3">
      <c r="A24" s="109"/>
      <c r="B24" s="109"/>
      <c r="C24" s="109"/>
      <c r="D24" s="109"/>
      <c r="E24" s="110" t="s">
        <v>271</v>
      </c>
      <c r="F24" s="111">
        <f>IFERROR(F22/(F23/(DATEVALUE(WC!F$4&amp;"-12-31")-DATEVALUE((WC!F$4-1)&amp;"-12-31"))),0)</f>
        <v>3.1746085609552714E-2</v>
      </c>
      <c r="G24" s="111">
        <f>IFERROR(G22/(G23/(DATEVALUE(WC!G$4&amp;"-12-31")-DATEVALUE((WC!G$4-1)&amp;"-12-31"))),0)</f>
        <v>2.5396125785940898E-2</v>
      </c>
      <c r="H24" s="111">
        <f>IFERROR(H22/(H23/(BI!$C$5-DATEVALUE((WC!G$4)&amp;"-12-31"))),0)</f>
        <v>3.4341860670941929E-2</v>
      </c>
      <c r="I24" s="111">
        <f>IF($D22="3-Year Average", IFERROR(($F24*12+$G24*12+$H24*6)/(12+12+6),0), IF($D22="2-Year Average", IFERROR(($G24*12+$H24*6)/(12+6),0), IF($D22="Previous Year", IFERROR(G24,0), IF($D22="Current Year", IFERROR(H24,0), ""))))</f>
        <v>3.4341860670941929E-2</v>
      </c>
      <c r="J24" s="111">
        <f>I24</f>
        <v>3.4341860670941929E-2</v>
      </c>
      <c r="K24" s="111">
        <f>J24</f>
        <v>3.4341860670941929E-2</v>
      </c>
      <c r="L24" s="111">
        <f>K24</f>
        <v>3.4341860670941929E-2</v>
      </c>
      <c r="M24" s="111">
        <f>L24</f>
        <v>3.4341860670941929E-2</v>
      </c>
    </row>
    <row r="25" spans="1:14" ht="14.25" customHeight="1" x14ac:dyDescent="0.3">
      <c r="A25" s="37"/>
      <c r="B25" s="37"/>
      <c r="C25" s="56" t="s">
        <v>273</v>
      </c>
      <c r="D25" s="42" t="s">
        <v>189</v>
      </c>
      <c r="E25" s="37" t="s">
        <v>102</v>
      </c>
      <c r="F25" s="35">
        <f>BS!F22+BS_A!F22</f>
        <v>452900</v>
      </c>
      <c r="G25" s="35">
        <f>BS!G22+BS_A!G22</f>
        <v>436583</v>
      </c>
      <c r="H25" s="35">
        <f>BS!H22+BS_A!H22</f>
        <v>657908</v>
      </c>
      <c r="I25" s="112">
        <f>IFERROR(I26/(DATEVALUE((WC!G$4+1)&amp;"-12-31")-BI!$C$5)*I27, 0)</f>
        <v>531978.20894719253</v>
      </c>
      <c r="J25" s="112">
        <f>IFERROR(J26/(DATEVALUE((WC!J$4)&amp;"-12-31")-DATEVALUE((WC!J$4-1)&amp;"-12-31"))*J27, 0)</f>
        <v>557482.84750612057</v>
      </c>
      <c r="K25" s="112">
        <f>IFERROR(K26/(DATEVALUE((WC!K$4)&amp;"-12-31")-DATEVALUE((WC!K$4-1)&amp;"-12-31"))*K27, 0)</f>
        <v>578628.17191202776</v>
      </c>
      <c r="L25" s="112">
        <f>IFERROR(L26/(DATEVALUE((WC!L$4)&amp;"-12-31")-DATEVALUE((WC!L$4-1)&amp;"-12-31"))*L27, 0)</f>
        <v>598784.58942350594</v>
      </c>
      <c r="M25" s="112">
        <f>IFERROR(M26/(DATEVALUE((WC!M$4)&amp;"-12-31")-DATEVALUE((WC!M$4-1)&amp;"-12-31"))*M27, 0)</f>
        <v>623325.30827689695</v>
      </c>
      <c r="N25" s="32"/>
    </row>
    <row r="26" spans="1:14" ht="14.25" customHeight="1" x14ac:dyDescent="0.3">
      <c r="A26" s="109"/>
      <c r="B26" s="109"/>
      <c r="C26" s="114" t="s">
        <v>272</v>
      </c>
      <c r="D26" s="113" t="s">
        <v>34</v>
      </c>
      <c r="E26" s="110" t="s">
        <v>270</v>
      </c>
      <c r="F26" s="99">
        <f>IF($D26="Revenue",IFERROR(Revenue!F7,0),IF($D26="COGS",IFERROR(COGS!F28,0),""))</f>
        <v>197147298</v>
      </c>
      <c r="G26" s="99">
        <f>IF($D26="Revenue",IFERROR(Revenue!G7,0),IF($D26="COGS",IFERROR(COGS!G28,0),""))</f>
        <v>202498052</v>
      </c>
      <c r="H26" s="99">
        <f>IF($D26="Revenue",IFERROR(Revenue!H7,0),IF($D26="COGS",IFERROR(COGS!H28,0),""))</f>
        <v>108378024</v>
      </c>
      <c r="I26" s="99">
        <f>IF($D26="Revenue",IFERROR(Revenue!I7,0),IF($D26="COGS",IFERROR(COGS!I28,0),""))</f>
        <v>89085937</v>
      </c>
      <c r="J26" s="99">
        <f>IF($D26="Revenue",IFERROR(Revenue!J7,0),IF($D26="COGS",IFERROR(COGS!J28,0),""))</f>
        <v>185191845.83560002</v>
      </c>
      <c r="K26" s="99">
        <f>IF($D26="Revenue",IFERROR(Revenue!K7,0),IF($D26="COGS",IFERROR(COGS!K28,0),""))</f>
        <v>192216172.54814434</v>
      </c>
      <c r="L26" s="99">
        <f>IF($D26="Revenue",IFERROR(Revenue!L7,0),IF($D26="COGS",IFERROR(COGS!L28,0),""))</f>
        <v>199456955.76803297</v>
      </c>
      <c r="M26" s="99">
        <f>IF($D26="Revenue",IFERROR(Revenue!M7,0),IF($D26="COGS",IFERROR(COGS!M28,0),""))</f>
        <v>207064244.06102577</v>
      </c>
    </row>
    <row r="27" spans="1:14" ht="14.25" customHeight="1" x14ac:dyDescent="0.3">
      <c r="A27" s="109"/>
      <c r="B27" s="109"/>
      <c r="C27" s="109"/>
      <c r="D27" s="109"/>
      <c r="E27" s="110" t="s">
        <v>271</v>
      </c>
      <c r="F27" s="111">
        <f>IFERROR(F25/(F26/(DATEVALUE(WC!F$4&amp;"-12-31")-DATEVALUE((WC!F$4-1)&amp;"-12-31"))),0)</f>
        <v>0.83850248863162202</v>
      </c>
      <c r="G27" s="111">
        <f>IFERROR(G25/(G26/(DATEVALUE(WC!G$4&amp;"-12-31")-DATEVALUE((WC!G$4-1)&amp;"-12-31"))),0)</f>
        <v>0.7890909390081442</v>
      </c>
      <c r="H27" s="111">
        <f>IFERROR(H25/(H26/(BI!$C$5-DATEVALUE((WC!G$4)&amp;"-12-31"))),0)</f>
        <v>1.098759172800567</v>
      </c>
      <c r="I27" s="111">
        <f>IF($D25="3-Year Average", IFERROR(($F27*12+$G27*12+$H27*6)/(12+12+6),0), IF($D25="2-Year Average", IFERROR(($G27*12+$H27*6)/(12+6),0), IF($D25="Previous Year", IFERROR(G27,0), IF($D25="Current Year", IFERROR(H27,0), ""))))</f>
        <v>1.098759172800567</v>
      </c>
      <c r="J27" s="111">
        <f>I27</f>
        <v>1.098759172800567</v>
      </c>
      <c r="K27" s="111">
        <f>J27</f>
        <v>1.098759172800567</v>
      </c>
      <c r="L27" s="111">
        <f>K27</f>
        <v>1.098759172800567</v>
      </c>
      <c r="M27" s="111">
        <f>L27</f>
        <v>1.098759172800567</v>
      </c>
    </row>
  </sheetData>
  <sheetProtection formatCells="0" formatColumns="0" formatRows="0" insertRows="0" deleteRows="0"/>
  <phoneticPr fontId="1" type="noConversion"/>
  <dataValidations count="2">
    <dataValidation type="list" allowBlank="1" showInputMessage="1" showErrorMessage="1" sqref="D16 D19 D22 D25" xr:uid="{9C7EBEA2-634D-4044-9D9E-257F4B9D8A50}">
      <formula1>"3-Year Average,2-Year Average,Previous Year,Current Year,Internal Analysis"</formula1>
    </dataValidation>
    <dataValidation type="list" allowBlank="1" showInputMessage="1" showErrorMessage="1" sqref="D17 D20 D23 D26" xr:uid="{302F7C6E-B33A-43F2-98FA-2A8408E4C959}">
      <formula1>"Revenue,COGS,기타"</formula1>
    </dataValidation>
  </dataValidations>
  <pageMargins left="0.25" right="0.25" top="0.75" bottom="0.75" header="0.3" footer="0.3"/>
  <pageSetup paperSize="9" scale="44"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141" stopIfTrue="1" id="{900E589B-89A4-42B0-B4BE-EB9BDB2DC0BB}">
            <xm:f>Report_DCF!$B$4="M USD"</xm:f>
            <x14:dxf>
              <numFmt numFmtId="189" formatCode="#,##0,,_);\(#,##0,,\);&quot; - &quot;;@_)"/>
            </x14:dxf>
          </x14:cfRule>
          <xm:sqref>I1</xm:sqref>
        </x14:conditionalFormatting>
        <x14:conditionalFormatting xmlns:xm="http://schemas.microsoft.com/office/excel/2006/main">
          <x14:cfRule type="expression" priority="140" stopIfTrue="1" id="{85A22DE4-F4B5-4688-B038-90A17A45261C}">
            <xm:f>Report_DCF!$B$4="M USD"</xm:f>
            <x14:dxf>
              <numFmt numFmtId="189" formatCode="#,##0,,_);\(#,##0,,\);&quot; - &quot;;@_)"/>
            </x14:dxf>
          </x14:cfRule>
          <xm:sqref>J1</xm:sqref>
        </x14:conditionalFormatting>
        <x14:conditionalFormatting xmlns:xm="http://schemas.microsoft.com/office/excel/2006/main">
          <x14:cfRule type="expression" priority="139" stopIfTrue="1" id="{8FC4D152-36EF-4949-B7A1-627E7881203D}">
            <xm:f>Report_DCF!$B$4="M USD"</xm:f>
            <x14:dxf>
              <numFmt numFmtId="189" formatCode="#,##0,,_);\(#,##0,,\);&quot; - &quot;;@_)"/>
            </x14:dxf>
          </x14:cfRule>
          <xm:sqref>K1</xm:sqref>
        </x14:conditionalFormatting>
        <x14:conditionalFormatting xmlns:xm="http://schemas.microsoft.com/office/excel/2006/main">
          <x14:cfRule type="expression" priority="138" stopIfTrue="1" id="{6FAAC9AD-87B2-44BE-B134-51B2A808B01D}">
            <xm:f>Report_DCF!$B$4="M USD"</xm:f>
            <x14:dxf>
              <numFmt numFmtId="189" formatCode="#,##0,,_);\(#,##0,,\);&quot; - &quot;;@_)"/>
            </x14:dxf>
          </x14:cfRule>
          <xm:sqref>L1</xm:sqref>
        </x14:conditionalFormatting>
        <x14:conditionalFormatting xmlns:xm="http://schemas.microsoft.com/office/excel/2006/main">
          <x14:cfRule type="expression" priority="137" stopIfTrue="1" id="{237C2492-030B-45F2-AB4B-0BC535ABF77A}">
            <xm:f>Report_DCF!$B$4="M USD"</xm:f>
            <x14:dxf>
              <numFmt numFmtId="189" formatCode="#,##0,,_);\(#,##0,,\);&quot; - &quot;;@_)"/>
            </x14:dxf>
          </x14:cfRule>
          <xm:sqref>M1</xm:sqref>
        </x14:conditionalFormatting>
        <x14:conditionalFormatting xmlns:xm="http://schemas.microsoft.com/office/excel/2006/main">
          <x14:cfRule type="expression" priority="136" stopIfTrue="1" id="{C5DCE596-4BE0-4A28-B2EE-DC7130BA9F9B}">
            <xm:f>Report_DCF!$B$4="M USD"</xm:f>
            <x14:dxf>
              <numFmt numFmtId="189" formatCode="#,##0,,_);\(#,##0,,\);&quot; - &quot;;@_)"/>
            </x14:dxf>
          </x14:cfRule>
          <xm:sqref>F5</xm:sqref>
        </x14:conditionalFormatting>
        <x14:conditionalFormatting xmlns:xm="http://schemas.microsoft.com/office/excel/2006/main">
          <x14:cfRule type="expression" priority="135" stopIfTrue="1" id="{398861FF-590B-448B-8C6C-327774AE804A}">
            <xm:f>Report_DCF!$B$4="M USD"</xm:f>
            <x14:dxf>
              <numFmt numFmtId="189" formatCode="#,##0,,_);\(#,##0,,\);&quot; - &quot;;@_)"/>
            </x14:dxf>
          </x14:cfRule>
          <xm:sqref>G5</xm:sqref>
        </x14:conditionalFormatting>
        <x14:conditionalFormatting xmlns:xm="http://schemas.microsoft.com/office/excel/2006/main">
          <x14:cfRule type="expression" priority="134" stopIfTrue="1" id="{CBD45A16-E1BB-495C-8797-A163F35A1ECA}">
            <xm:f>Report_DCF!$B$4="M USD"</xm:f>
            <x14:dxf>
              <numFmt numFmtId="189" formatCode="#,##0,,_);\(#,##0,,\);&quot; - &quot;;@_)"/>
            </x14:dxf>
          </x14:cfRule>
          <xm:sqref>H5</xm:sqref>
        </x14:conditionalFormatting>
        <x14:conditionalFormatting xmlns:xm="http://schemas.microsoft.com/office/excel/2006/main">
          <x14:cfRule type="expression" priority="133" stopIfTrue="1" id="{C5AF7D4F-2802-4D27-B2B3-ED100114F079}">
            <xm:f>Report_DCF!$B$4="M USD"</xm:f>
            <x14:dxf>
              <numFmt numFmtId="189" formatCode="#,##0,,_);\(#,##0,,\);&quot; - &quot;;@_)"/>
            </x14:dxf>
          </x14:cfRule>
          <xm:sqref>I5</xm:sqref>
        </x14:conditionalFormatting>
        <x14:conditionalFormatting xmlns:xm="http://schemas.microsoft.com/office/excel/2006/main">
          <x14:cfRule type="expression" priority="132" stopIfTrue="1" id="{5684E83F-FE9D-4A3A-968B-B681ED19BD3F}">
            <xm:f>Report_DCF!$B$4="M USD"</xm:f>
            <x14:dxf>
              <numFmt numFmtId="189" formatCode="#,##0,,_);\(#,##0,,\);&quot; - &quot;;@_)"/>
            </x14:dxf>
          </x14:cfRule>
          <xm:sqref>J5</xm:sqref>
        </x14:conditionalFormatting>
        <x14:conditionalFormatting xmlns:xm="http://schemas.microsoft.com/office/excel/2006/main">
          <x14:cfRule type="expression" priority="131" stopIfTrue="1" id="{D76F6403-7D52-4633-9EB7-BDD34EADD915}">
            <xm:f>Report_DCF!$B$4="M USD"</xm:f>
            <x14:dxf>
              <numFmt numFmtId="189" formatCode="#,##0,,_);\(#,##0,,\);&quot; - &quot;;@_)"/>
            </x14:dxf>
          </x14:cfRule>
          <xm:sqref>K5</xm:sqref>
        </x14:conditionalFormatting>
        <x14:conditionalFormatting xmlns:xm="http://schemas.microsoft.com/office/excel/2006/main">
          <x14:cfRule type="expression" priority="130" stopIfTrue="1" id="{BD0723B3-27F5-45DF-90EB-6BEF7725345C}">
            <xm:f>Report_DCF!$B$4="M USD"</xm:f>
            <x14:dxf>
              <numFmt numFmtId="189" formatCode="#,##0,,_);\(#,##0,,\);&quot; - &quot;;@_)"/>
            </x14:dxf>
          </x14:cfRule>
          <xm:sqref>L5</xm:sqref>
        </x14:conditionalFormatting>
        <x14:conditionalFormatting xmlns:xm="http://schemas.microsoft.com/office/excel/2006/main">
          <x14:cfRule type="expression" priority="129" stopIfTrue="1" id="{25FE6276-4FC4-4A2C-8773-09509B27C0D7}">
            <xm:f>Report_DCF!$B$4="M USD"</xm:f>
            <x14:dxf>
              <numFmt numFmtId="189" formatCode="#,##0,,_);\(#,##0,,\);&quot; - &quot;;@_)"/>
            </x14:dxf>
          </x14:cfRule>
          <xm:sqref>M5</xm:sqref>
        </x14:conditionalFormatting>
        <x14:conditionalFormatting xmlns:xm="http://schemas.microsoft.com/office/excel/2006/main">
          <x14:cfRule type="expression" priority="128" stopIfTrue="1" id="{59D87D58-AD4C-46EF-A9A4-A295C1864992}">
            <xm:f>Report_DCF!$B$4="M USD"</xm:f>
            <x14:dxf>
              <numFmt numFmtId="189" formatCode="#,##0,,_);\(#,##0,,\);&quot; - &quot;;@_)"/>
            </x14:dxf>
          </x14:cfRule>
          <xm:sqref>N5</xm:sqref>
        </x14:conditionalFormatting>
        <x14:conditionalFormatting xmlns:xm="http://schemas.microsoft.com/office/excel/2006/main">
          <x14:cfRule type="expression" priority="127" stopIfTrue="1" id="{1D2FB1BE-445E-43F9-8BD0-8E1590E4DB6C}">
            <xm:f>Report_DCF!$B$4="M USD"</xm:f>
            <x14:dxf>
              <numFmt numFmtId="189" formatCode="#,##0,,_);\(#,##0,,\);&quot; - &quot;;@_)"/>
            </x14:dxf>
          </x14:cfRule>
          <xm:sqref>F6</xm:sqref>
        </x14:conditionalFormatting>
        <x14:conditionalFormatting xmlns:xm="http://schemas.microsoft.com/office/excel/2006/main">
          <x14:cfRule type="expression" priority="126" stopIfTrue="1" id="{C8EB7B73-9243-4A5D-B568-897404B536AF}">
            <xm:f>Report_DCF!$B$4="M USD"</xm:f>
            <x14:dxf>
              <numFmt numFmtId="189" formatCode="#,##0,,_);\(#,##0,,\);&quot; - &quot;;@_)"/>
            </x14:dxf>
          </x14:cfRule>
          <xm:sqref>G6</xm:sqref>
        </x14:conditionalFormatting>
        <x14:conditionalFormatting xmlns:xm="http://schemas.microsoft.com/office/excel/2006/main">
          <x14:cfRule type="expression" priority="125" stopIfTrue="1" id="{4C74A04D-9C80-42F5-8AF1-F118DBD5804E}">
            <xm:f>Report_DCF!$B$4="M USD"</xm:f>
            <x14:dxf>
              <numFmt numFmtId="189" formatCode="#,##0,,_);\(#,##0,,\);&quot; - &quot;;@_)"/>
            </x14:dxf>
          </x14:cfRule>
          <xm:sqref>H6</xm:sqref>
        </x14:conditionalFormatting>
        <x14:conditionalFormatting xmlns:xm="http://schemas.microsoft.com/office/excel/2006/main">
          <x14:cfRule type="expression" priority="124" stopIfTrue="1" id="{2033191D-831D-4C50-B956-7614BA8A001D}">
            <xm:f>Report_DCF!$B$4="M USD"</xm:f>
            <x14:dxf>
              <numFmt numFmtId="189" formatCode="#,##0,,_);\(#,##0,,\);&quot; - &quot;;@_)"/>
            </x14:dxf>
          </x14:cfRule>
          <xm:sqref>I6</xm:sqref>
        </x14:conditionalFormatting>
        <x14:conditionalFormatting xmlns:xm="http://schemas.microsoft.com/office/excel/2006/main">
          <x14:cfRule type="expression" priority="123" stopIfTrue="1" id="{86CB671C-5B26-48FD-9A44-2CC1DACDA966}">
            <xm:f>Report_DCF!$B$4="M USD"</xm:f>
            <x14:dxf>
              <numFmt numFmtId="189" formatCode="#,##0,,_);\(#,##0,,\);&quot; - &quot;;@_)"/>
            </x14:dxf>
          </x14:cfRule>
          <xm:sqref>J6</xm:sqref>
        </x14:conditionalFormatting>
        <x14:conditionalFormatting xmlns:xm="http://schemas.microsoft.com/office/excel/2006/main">
          <x14:cfRule type="expression" priority="122" stopIfTrue="1" id="{ED66D3A4-0766-49F2-98DA-A82BAEF44555}">
            <xm:f>Report_DCF!$B$4="M USD"</xm:f>
            <x14:dxf>
              <numFmt numFmtId="189" formatCode="#,##0,,_);\(#,##0,,\);&quot; - &quot;;@_)"/>
            </x14:dxf>
          </x14:cfRule>
          <xm:sqref>K6</xm:sqref>
        </x14:conditionalFormatting>
        <x14:conditionalFormatting xmlns:xm="http://schemas.microsoft.com/office/excel/2006/main">
          <x14:cfRule type="expression" priority="121" stopIfTrue="1" id="{6FABD4A8-3B37-4073-9111-A7FE480192D8}">
            <xm:f>Report_DCF!$B$4="M USD"</xm:f>
            <x14:dxf>
              <numFmt numFmtId="189" formatCode="#,##0,,_);\(#,##0,,\);&quot; - &quot;;@_)"/>
            </x14:dxf>
          </x14:cfRule>
          <xm:sqref>L6</xm:sqref>
        </x14:conditionalFormatting>
        <x14:conditionalFormatting xmlns:xm="http://schemas.microsoft.com/office/excel/2006/main">
          <x14:cfRule type="expression" priority="120" stopIfTrue="1" id="{F6405C09-F4FF-42CB-9CF1-6F71B4DDE02C}">
            <xm:f>Report_DCF!$B$4="M USD"</xm:f>
            <x14:dxf>
              <numFmt numFmtId="189" formatCode="#,##0,,_);\(#,##0,,\);&quot; - &quot;;@_)"/>
            </x14:dxf>
          </x14:cfRule>
          <xm:sqref>M6</xm:sqref>
        </x14:conditionalFormatting>
        <x14:conditionalFormatting xmlns:xm="http://schemas.microsoft.com/office/excel/2006/main">
          <x14:cfRule type="expression" priority="119" stopIfTrue="1" id="{3F7FC285-0756-4C19-981A-50B1398B7FDC}">
            <xm:f>Report_DCF!$B$4="M USD"</xm:f>
            <x14:dxf>
              <numFmt numFmtId="189" formatCode="#,##0,,_);\(#,##0,,\);&quot; - &quot;;@_)"/>
            </x14:dxf>
          </x14:cfRule>
          <xm:sqref>N6</xm:sqref>
        </x14:conditionalFormatting>
        <x14:conditionalFormatting xmlns:xm="http://schemas.microsoft.com/office/excel/2006/main">
          <x14:cfRule type="expression" priority="118" stopIfTrue="1" id="{4CAC85FF-A4BC-480D-A0DD-FFFFF7620F82}">
            <xm:f>Report_DCF!$B$4="M USD"</xm:f>
            <x14:dxf>
              <numFmt numFmtId="189" formatCode="#,##0,,_);\(#,##0,,\);&quot; - &quot;;@_)"/>
            </x14:dxf>
          </x14:cfRule>
          <xm:sqref>F7</xm:sqref>
        </x14:conditionalFormatting>
        <x14:conditionalFormatting xmlns:xm="http://schemas.microsoft.com/office/excel/2006/main">
          <x14:cfRule type="expression" priority="117" stopIfTrue="1" id="{BE9DE36B-A0C2-4036-A07F-AE3B647C60D3}">
            <xm:f>Report_DCF!$B$4="M USD"</xm:f>
            <x14:dxf>
              <numFmt numFmtId="189" formatCode="#,##0,,_);\(#,##0,,\);&quot; - &quot;;@_)"/>
            </x14:dxf>
          </x14:cfRule>
          <xm:sqref>G7</xm:sqref>
        </x14:conditionalFormatting>
        <x14:conditionalFormatting xmlns:xm="http://schemas.microsoft.com/office/excel/2006/main">
          <x14:cfRule type="expression" priority="116" stopIfTrue="1" id="{247A1057-0842-489D-8913-CD442867724D}">
            <xm:f>Report_DCF!$B$4="M USD"</xm:f>
            <x14:dxf>
              <numFmt numFmtId="189" formatCode="#,##0,,_);\(#,##0,,\);&quot; - &quot;;@_)"/>
            </x14:dxf>
          </x14:cfRule>
          <xm:sqref>H7</xm:sqref>
        </x14:conditionalFormatting>
        <x14:conditionalFormatting xmlns:xm="http://schemas.microsoft.com/office/excel/2006/main">
          <x14:cfRule type="expression" priority="115" stopIfTrue="1" id="{DF48B9FF-A819-46D6-9CF6-B7705F54D727}">
            <xm:f>Report_DCF!$B$4="M USD"</xm:f>
            <x14:dxf>
              <numFmt numFmtId="189" formatCode="#,##0,,_);\(#,##0,,\);&quot; - &quot;;@_)"/>
            </x14:dxf>
          </x14:cfRule>
          <xm:sqref>I7</xm:sqref>
        </x14:conditionalFormatting>
        <x14:conditionalFormatting xmlns:xm="http://schemas.microsoft.com/office/excel/2006/main">
          <x14:cfRule type="expression" priority="114" stopIfTrue="1" id="{4A250D92-5A52-44FD-B2D5-9E03C03FCE7D}">
            <xm:f>Report_DCF!$B$4="M USD"</xm:f>
            <x14:dxf>
              <numFmt numFmtId="189" formatCode="#,##0,,_);\(#,##0,,\);&quot; - &quot;;@_)"/>
            </x14:dxf>
          </x14:cfRule>
          <xm:sqref>J7</xm:sqref>
        </x14:conditionalFormatting>
        <x14:conditionalFormatting xmlns:xm="http://schemas.microsoft.com/office/excel/2006/main">
          <x14:cfRule type="expression" priority="113" stopIfTrue="1" id="{A162024C-F4A9-44DA-9044-7F973659BE64}">
            <xm:f>Report_DCF!$B$4="M USD"</xm:f>
            <x14:dxf>
              <numFmt numFmtId="189" formatCode="#,##0,,_);\(#,##0,,\);&quot; - &quot;;@_)"/>
            </x14:dxf>
          </x14:cfRule>
          <xm:sqref>K7</xm:sqref>
        </x14:conditionalFormatting>
        <x14:conditionalFormatting xmlns:xm="http://schemas.microsoft.com/office/excel/2006/main">
          <x14:cfRule type="expression" priority="112" stopIfTrue="1" id="{23F3C15C-C2B3-4474-B479-D8A8F2A98093}">
            <xm:f>Report_DCF!$B$4="M USD"</xm:f>
            <x14:dxf>
              <numFmt numFmtId="189" formatCode="#,##0,,_);\(#,##0,,\);&quot; - &quot;;@_)"/>
            </x14:dxf>
          </x14:cfRule>
          <xm:sqref>L7</xm:sqref>
        </x14:conditionalFormatting>
        <x14:conditionalFormatting xmlns:xm="http://schemas.microsoft.com/office/excel/2006/main">
          <x14:cfRule type="expression" priority="111" stopIfTrue="1" id="{749B3225-96B4-479A-B63B-DC4C8363B123}">
            <xm:f>Report_DCF!$B$4="M USD"</xm:f>
            <x14:dxf>
              <numFmt numFmtId="189" formatCode="#,##0,,_);\(#,##0,,\);&quot; - &quot;;@_)"/>
            </x14:dxf>
          </x14:cfRule>
          <xm:sqref>M7</xm:sqref>
        </x14:conditionalFormatting>
        <x14:conditionalFormatting xmlns:xm="http://schemas.microsoft.com/office/excel/2006/main">
          <x14:cfRule type="expression" priority="110" stopIfTrue="1" id="{F4FBFCAD-5F19-464D-8398-55D4020C7DF6}">
            <xm:f>Report_DCF!$B$4="M USD"</xm:f>
            <x14:dxf>
              <numFmt numFmtId="189" formatCode="#,##0,,_);\(#,##0,,\);&quot; - &quot;;@_)"/>
            </x14:dxf>
          </x14:cfRule>
          <xm:sqref>N7</xm:sqref>
        </x14:conditionalFormatting>
        <x14:conditionalFormatting xmlns:xm="http://schemas.microsoft.com/office/excel/2006/main">
          <x14:cfRule type="expression" priority="109" stopIfTrue="1" id="{6486FEB5-1C30-4611-B239-2C933D03A74F}">
            <xm:f>Report_DCF!$B$4="M USD"</xm:f>
            <x14:dxf>
              <numFmt numFmtId="189" formatCode="#,##0,,_);\(#,##0,,\);&quot; - &quot;;@_)"/>
            </x14:dxf>
          </x14:cfRule>
          <xm:sqref>F8</xm:sqref>
        </x14:conditionalFormatting>
        <x14:conditionalFormatting xmlns:xm="http://schemas.microsoft.com/office/excel/2006/main">
          <x14:cfRule type="expression" priority="108" stopIfTrue="1" id="{05B44E78-7FE5-4E46-AAA2-DF9D715380D9}">
            <xm:f>Report_DCF!$B$4="M USD"</xm:f>
            <x14:dxf>
              <numFmt numFmtId="189" formatCode="#,##0,,_);\(#,##0,,\);&quot; - &quot;;@_)"/>
            </x14:dxf>
          </x14:cfRule>
          <xm:sqref>G8</xm:sqref>
        </x14:conditionalFormatting>
        <x14:conditionalFormatting xmlns:xm="http://schemas.microsoft.com/office/excel/2006/main">
          <x14:cfRule type="expression" priority="107" stopIfTrue="1" id="{39D3F0A4-6479-48DD-B38D-CCE9863F4C75}">
            <xm:f>Report_DCF!$B$4="M USD"</xm:f>
            <x14:dxf>
              <numFmt numFmtId="189" formatCode="#,##0,,_);\(#,##0,,\);&quot; - &quot;;@_)"/>
            </x14:dxf>
          </x14:cfRule>
          <xm:sqref>H8</xm:sqref>
        </x14:conditionalFormatting>
        <x14:conditionalFormatting xmlns:xm="http://schemas.microsoft.com/office/excel/2006/main">
          <x14:cfRule type="expression" priority="106" stopIfTrue="1" id="{823690D4-C2B5-4071-AE1A-6819E592CB85}">
            <xm:f>Report_DCF!$B$4="M USD"</xm:f>
            <x14:dxf>
              <numFmt numFmtId="189" formatCode="#,##0,,_);\(#,##0,,\);&quot; - &quot;;@_)"/>
            </x14:dxf>
          </x14:cfRule>
          <xm:sqref>I8</xm:sqref>
        </x14:conditionalFormatting>
        <x14:conditionalFormatting xmlns:xm="http://schemas.microsoft.com/office/excel/2006/main">
          <x14:cfRule type="expression" priority="105" stopIfTrue="1" id="{0E86AAA0-E787-4A1B-9B85-4254DF17B5A6}">
            <xm:f>Report_DCF!$B$4="M USD"</xm:f>
            <x14:dxf>
              <numFmt numFmtId="189" formatCode="#,##0,,_);\(#,##0,,\);&quot; - &quot;;@_)"/>
            </x14:dxf>
          </x14:cfRule>
          <xm:sqref>J8</xm:sqref>
        </x14:conditionalFormatting>
        <x14:conditionalFormatting xmlns:xm="http://schemas.microsoft.com/office/excel/2006/main">
          <x14:cfRule type="expression" priority="104" stopIfTrue="1" id="{3E57979F-3348-428B-938A-BC766CAA355E}">
            <xm:f>Report_DCF!$B$4="M USD"</xm:f>
            <x14:dxf>
              <numFmt numFmtId="189" formatCode="#,##0,,_);\(#,##0,,\);&quot; - &quot;;@_)"/>
            </x14:dxf>
          </x14:cfRule>
          <xm:sqref>K8</xm:sqref>
        </x14:conditionalFormatting>
        <x14:conditionalFormatting xmlns:xm="http://schemas.microsoft.com/office/excel/2006/main">
          <x14:cfRule type="expression" priority="103" stopIfTrue="1" id="{DD179B29-235A-43E6-A970-FF8AE4788E5C}">
            <xm:f>Report_DCF!$B$4="M USD"</xm:f>
            <x14:dxf>
              <numFmt numFmtId="189" formatCode="#,##0,,_);\(#,##0,,\);&quot; - &quot;;@_)"/>
            </x14:dxf>
          </x14:cfRule>
          <xm:sqref>L8</xm:sqref>
        </x14:conditionalFormatting>
        <x14:conditionalFormatting xmlns:xm="http://schemas.microsoft.com/office/excel/2006/main">
          <x14:cfRule type="expression" priority="102" stopIfTrue="1" id="{279CFA29-6707-4CB5-A2F8-3C0E45E4A236}">
            <xm:f>Report_DCF!$B$4="M USD"</xm:f>
            <x14:dxf>
              <numFmt numFmtId="189" formatCode="#,##0,,_);\(#,##0,,\);&quot; - &quot;;@_)"/>
            </x14:dxf>
          </x14:cfRule>
          <xm:sqref>M8</xm:sqref>
        </x14:conditionalFormatting>
        <x14:conditionalFormatting xmlns:xm="http://schemas.microsoft.com/office/excel/2006/main">
          <x14:cfRule type="expression" priority="101" stopIfTrue="1" id="{EAB427DA-C74A-4C8C-96C1-F938FE0EEAB2}">
            <xm:f>Report_DCF!$B$4="M USD"</xm:f>
            <x14:dxf>
              <numFmt numFmtId="189" formatCode="#,##0,,_);\(#,##0,,\);&quot; - &quot;;@_)"/>
            </x14:dxf>
          </x14:cfRule>
          <xm:sqref>N8</xm:sqref>
        </x14:conditionalFormatting>
        <x14:conditionalFormatting xmlns:xm="http://schemas.microsoft.com/office/excel/2006/main">
          <x14:cfRule type="expression" priority="100" stopIfTrue="1" id="{6EABCC7F-B95B-4985-91A5-4251F76F7F63}">
            <xm:f>Report_DCF!$B$4="M USD"</xm:f>
            <x14:dxf>
              <numFmt numFmtId="189" formatCode="#,##0,,_);\(#,##0,,\);&quot; - &quot;;@_)"/>
            </x14:dxf>
          </x14:cfRule>
          <xm:sqref>F9</xm:sqref>
        </x14:conditionalFormatting>
        <x14:conditionalFormatting xmlns:xm="http://schemas.microsoft.com/office/excel/2006/main">
          <x14:cfRule type="expression" priority="99" stopIfTrue="1" id="{0EB4A035-5F5F-43B6-8A0A-C2D59F305E78}">
            <xm:f>Report_DCF!$B$4="M USD"</xm:f>
            <x14:dxf>
              <numFmt numFmtId="189" formatCode="#,##0,,_);\(#,##0,,\);&quot; - &quot;;@_)"/>
            </x14:dxf>
          </x14:cfRule>
          <xm:sqref>G9</xm:sqref>
        </x14:conditionalFormatting>
        <x14:conditionalFormatting xmlns:xm="http://schemas.microsoft.com/office/excel/2006/main">
          <x14:cfRule type="expression" priority="98" stopIfTrue="1" id="{58EDCEE2-1ED0-4AA3-BA29-C8BE861533F5}">
            <xm:f>Report_DCF!$B$4="M USD"</xm:f>
            <x14:dxf>
              <numFmt numFmtId="189" formatCode="#,##0,,_);\(#,##0,,\);&quot; - &quot;;@_)"/>
            </x14:dxf>
          </x14:cfRule>
          <xm:sqref>H9</xm:sqref>
        </x14:conditionalFormatting>
        <x14:conditionalFormatting xmlns:xm="http://schemas.microsoft.com/office/excel/2006/main">
          <x14:cfRule type="expression" priority="97" stopIfTrue="1" id="{F5636B13-CA62-4113-AE5A-EAF3EA5BCC2E}">
            <xm:f>Report_DCF!$B$4="M USD"</xm:f>
            <x14:dxf>
              <numFmt numFmtId="189" formatCode="#,##0,,_);\(#,##0,,\);&quot; - &quot;;@_)"/>
            </x14:dxf>
          </x14:cfRule>
          <xm:sqref>I9</xm:sqref>
        </x14:conditionalFormatting>
        <x14:conditionalFormatting xmlns:xm="http://schemas.microsoft.com/office/excel/2006/main">
          <x14:cfRule type="expression" priority="96" stopIfTrue="1" id="{DC8C76B0-D916-42E6-B666-CDC44EB10171}">
            <xm:f>Report_DCF!$B$4="M USD"</xm:f>
            <x14:dxf>
              <numFmt numFmtId="189" formatCode="#,##0,,_);\(#,##0,,\);&quot; - &quot;;@_)"/>
            </x14:dxf>
          </x14:cfRule>
          <xm:sqref>J9</xm:sqref>
        </x14:conditionalFormatting>
        <x14:conditionalFormatting xmlns:xm="http://schemas.microsoft.com/office/excel/2006/main">
          <x14:cfRule type="expression" priority="95" stopIfTrue="1" id="{803F1DEF-8B53-4D10-8E18-E057033067D7}">
            <xm:f>Report_DCF!$B$4="M USD"</xm:f>
            <x14:dxf>
              <numFmt numFmtId="189" formatCode="#,##0,,_);\(#,##0,,\);&quot; - &quot;;@_)"/>
            </x14:dxf>
          </x14:cfRule>
          <xm:sqref>K9</xm:sqref>
        </x14:conditionalFormatting>
        <x14:conditionalFormatting xmlns:xm="http://schemas.microsoft.com/office/excel/2006/main">
          <x14:cfRule type="expression" priority="94" stopIfTrue="1" id="{7D60C955-C81C-4736-B291-DBB0C4846A95}">
            <xm:f>Report_DCF!$B$4="M USD"</xm:f>
            <x14:dxf>
              <numFmt numFmtId="189" formatCode="#,##0,,_);\(#,##0,,\);&quot; - &quot;;@_)"/>
            </x14:dxf>
          </x14:cfRule>
          <xm:sqref>L9</xm:sqref>
        </x14:conditionalFormatting>
        <x14:conditionalFormatting xmlns:xm="http://schemas.microsoft.com/office/excel/2006/main">
          <x14:cfRule type="expression" priority="93" stopIfTrue="1" id="{53E00C6A-7D01-4E45-8FA0-9DC8E6A96EC6}">
            <xm:f>Report_DCF!$B$4="M USD"</xm:f>
            <x14:dxf>
              <numFmt numFmtId="189" formatCode="#,##0,,_);\(#,##0,,\);&quot; - &quot;;@_)"/>
            </x14:dxf>
          </x14:cfRule>
          <xm:sqref>M9</xm:sqref>
        </x14:conditionalFormatting>
        <x14:conditionalFormatting xmlns:xm="http://schemas.microsoft.com/office/excel/2006/main">
          <x14:cfRule type="expression" priority="92" stopIfTrue="1" id="{3E8269D9-4C00-44C2-BED5-4289ECFEB55D}">
            <xm:f>Report_DCF!$B$4="M USD"</xm:f>
            <x14:dxf>
              <numFmt numFmtId="189" formatCode="#,##0,,_);\(#,##0,,\);&quot; - &quot;;@_)"/>
            </x14:dxf>
          </x14:cfRule>
          <xm:sqref>F10</xm:sqref>
        </x14:conditionalFormatting>
        <x14:conditionalFormatting xmlns:xm="http://schemas.microsoft.com/office/excel/2006/main">
          <x14:cfRule type="expression" priority="91" stopIfTrue="1" id="{56AB799C-8191-4DC9-810A-FCBB1C577701}">
            <xm:f>Report_DCF!$B$4="M USD"</xm:f>
            <x14:dxf>
              <numFmt numFmtId="189" formatCode="#,##0,,_);\(#,##0,,\);&quot; - &quot;;@_)"/>
            </x14:dxf>
          </x14:cfRule>
          <xm:sqref>G10</xm:sqref>
        </x14:conditionalFormatting>
        <x14:conditionalFormatting xmlns:xm="http://schemas.microsoft.com/office/excel/2006/main">
          <x14:cfRule type="expression" priority="90" stopIfTrue="1" id="{31ED0B4F-E8EF-4774-9090-3B9B1F4AE49D}">
            <xm:f>Report_DCF!$B$4="M USD"</xm:f>
            <x14:dxf>
              <numFmt numFmtId="189" formatCode="#,##0,,_);\(#,##0,,\);&quot; - &quot;;@_)"/>
            </x14:dxf>
          </x14:cfRule>
          <xm:sqref>H10</xm:sqref>
        </x14:conditionalFormatting>
        <x14:conditionalFormatting xmlns:xm="http://schemas.microsoft.com/office/excel/2006/main">
          <x14:cfRule type="expression" priority="89" stopIfTrue="1" id="{36C1A64A-5572-4814-867B-3993A7299E18}">
            <xm:f>Report_DCF!$B$4="M USD"</xm:f>
            <x14:dxf>
              <numFmt numFmtId="189" formatCode="#,##0,,_);\(#,##0,,\);&quot; - &quot;;@_)"/>
            </x14:dxf>
          </x14:cfRule>
          <xm:sqref>I10</xm:sqref>
        </x14:conditionalFormatting>
        <x14:conditionalFormatting xmlns:xm="http://schemas.microsoft.com/office/excel/2006/main">
          <x14:cfRule type="expression" priority="88" stopIfTrue="1" id="{B83B06DE-3CA7-4F70-9250-B6C9DE8534B8}">
            <xm:f>Report_DCF!$B$4="M USD"</xm:f>
            <x14:dxf>
              <numFmt numFmtId="189" formatCode="#,##0,,_);\(#,##0,,\);&quot; - &quot;;@_)"/>
            </x14:dxf>
          </x14:cfRule>
          <xm:sqref>J10</xm:sqref>
        </x14:conditionalFormatting>
        <x14:conditionalFormatting xmlns:xm="http://schemas.microsoft.com/office/excel/2006/main">
          <x14:cfRule type="expression" priority="87" stopIfTrue="1" id="{10EF176B-CDCD-463C-B05B-D58702CBCFF7}">
            <xm:f>Report_DCF!$B$4="M USD"</xm:f>
            <x14:dxf>
              <numFmt numFmtId="189" formatCode="#,##0,,_);\(#,##0,,\);&quot; - &quot;;@_)"/>
            </x14:dxf>
          </x14:cfRule>
          <xm:sqref>K10</xm:sqref>
        </x14:conditionalFormatting>
        <x14:conditionalFormatting xmlns:xm="http://schemas.microsoft.com/office/excel/2006/main">
          <x14:cfRule type="expression" priority="86" stopIfTrue="1" id="{EA1804B4-70CB-46C3-A7BA-BFBF4A530474}">
            <xm:f>Report_DCF!$B$4="M USD"</xm:f>
            <x14:dxf>
              <numFmt numFmtId="189" formatCode="#,##0,,_);\(#,##0,,\);&quot; - &quot;;@_)"/>
            </x14:dxf>
          </x14:cfRule>
          <xm:sqref>L10</xm:sqref>
        </x14:conditionalFormatting>
        <x14:conditionalFormatting xmlns:xm="http://schemas.microsoft.com/office/excel/2006/main">
          <x14:cfRule type="expression" priority="85" stopIfTrue="1" id="{43034499-17EF-4958-83F5-308AFB8B6D50}">
            <xm:f>Report_DCF!$B$4="M USD"</xm:f>
            <x14:dxf>
              <numFmt numFmtId="189" formatCode="#,##0,,_);\(#,##0,,\);&quot; - &quot;;@_)"/>
            </x14:dxf>
          </x14:cfRule>
          <xm:sqref>M10</xm:sqref>
        </x14:conditionalFormatting>
        <x14:conditionalFormatting xmlns:xm="http://schemas.microsoft.com/office/excel/2006/main">
          <x14:cfRule type="expression" priority="84" stopIfTrue="1" id="{D3D9A097-8018-45D6-B843-69CD522BE0D0}">
            <xm:f>Report_DCF!$B$4="M USD"</xm:f>
            <x14:dxf>
              <numFmt numFmtId="189" formatCode="#,##0,,_);\(#,##0,,\);&quot; - &quot;;@_)"/>
            </x14:dxf>
          </x14:cfRule>
          <xm:sqref>F11</xm:sqref>
        </x14:conditionalFormatting>
        <x14:conditionalFormatting xmlns:xm="http://schemas.microsoft.com/office/excel/2006/main">
          <x14:cfRule type="expression" priority="83" stopIfTrue="1" id="{265B1690-2B0E-4371-9D0D-3263F84759BD}">
            <xm:f>Report_DCF!$B$4="M USD"</xm:f>
            <x14:dxf>
              <numFmt numFmtId="189" formatCode="#,##0,,_);\(#,##0,,\);&quot; - &quot;;@_)"/>
            </x14:dxf>
          </x14:cfRule>
          <xm:sqref>G11</xm:sqref>
        </x14:conditionalFormatting>
        <x14:conditionalFormatting xmlns:xm="http://schemas.microsoft.com/office/excel/2006/main">
          <x14:cfRule type="expression" priority="82" stopIfTrue="1" id="{C85CFD72-C381-4DB5-A7CB-E6C1B115D427}">
            <xm:f>Report_DCF!$B$4="M USD"</xm:f>
            <x14:dxf>
              <numFmt numFmtId="189" formatCode="#,##0,,_);\(#,##0,,\);&quot; - &quot;;@_)"/>
            </x14:dxf>
          </x14:cfRule>
          <xm:sqref>H11</xm:sqref>
        </x14:conditionalFormatting>
        <x14:conditionalFormatting xmlns:xm="http://schemas.microsoft.com/office/excel/2006/main">
          <x14:cfRule type="expression" priority="81" stopIfTrue="1" id="{1558C3EF-07EC-42AD-BAAF-CAE25CA1C156}">
            <xm:f>Report_DCF!$B$4="M USD"</xm:f>
            <x14:dxf>
              <numFmt numFmtId="189" formatCode="#,##0,,_);\(#,##0,,\);&quot; - &quot;;@_)"/>
            </x14:dxf>
          </x14:cfRule>
          <xm:sqref>I11</xm:sqref>
        </x14:conditionalFormatting>
        <x14:conditionalFormatting xmlns:xm="http://schemas.microsoft.com/office/excel/2006/main">
          <x14:cfRule type="expression" priority="80" stopIfTrue="1" id="{B8821C9A-E987-4026-8F24-022348478DEA}">
            <xm:f>Report_DCF!$B$4="M USD"</xm:f>
            <x14:dxf>
              <numFmt numFmtId="189" formatCode="#,##0,,_);\(#,##0,,\);&quot; - &quot;;@_)"/>
            </x14:dxf>
          </x14:cfRule>
          <xm:sqref>J11</xm:sqref>
        </x14:conditionalFormatting>
        <x14:conditionalFormatting xmlns:xm="http://schemas.microsoft.com/office/excel/2006/main">
          <x14:cfRule type="expression" priority="79" stopIfTrue="1" id="{EF909605-B0D6-48F1-B9E6-A97A008603D6}">
            <xm:f>Report_DCF!$B$4="M USD"</xm:f>
            <x14:dxf>
              <numFmt numFmtId="189" formatCode="#,##0,,_);\(#,##0,,\);&quot; - &quot;;@_)"/>
            </x14:dxf>
          </x14:cfRule>
          <xm:sqref>K11</xm:sqref>
        </x14:conditionalFormatting>
        <x14:conditionalFormatting xmlns:xm="http://schemas.microsoft.com/office/excel/2006/main">
          <x14:cfRule type="expression" priority="78" stopIfTrue="1" id="{513D0FA4-7D0E-4D18-87A7-13EFBDA24711}">
            <xm:f>Report_DCF!$B$4="M USD"</xm:f>
            <x14:dxf>
              <numFmt numFmtId="189" formatCode="#,##0,,_);\(#,##0,,\);&quot; - &quot;;@_)"/>
            </x14:dxf>
          </x14:cfRule>
          <xm:sqref>L11</xm:sqref>
        </x14:conditionalFormatting>
        <x14:conditionalFormatting xmlns:xm="http://schemas.microsoft.com/office/excel/2006/main">
          <x14:cfRule type="expression" priority="77" stopIfTrue="1" id="{49403759-BF3D-4D00-9192-EDC77DCA8DBE}">
            <xm:f>Report_DCF!$B$4="M USD"</xm:f>
            <x14:dxf>
              <numFmt numFmtId="189" formatCode="#,##0,,_);\(#,##0,,\);&quot; - &quot;;@_)"/>
            </x14:dxf>
          </x14:cfRule>
          <xm:sqref>M11</xm:sqref>
        </x14:conditionalFormatting>
        <x14:conditionalFormatting xmlns:xm="http://schemas.microsoft.com/office/excel/2006/main">
          <x14:cfRule type="expression" priority="76" stopIfTrue="1" id="{A89F3E7F-8A92-4CED-B28E-284EBD5E4679}">
            <xm:f>Report_DCF!$B$4="M USD"</xm:f>
            <x14:dxf>
              <numFmt numFmtId="189" formatCode="#,##0,,_);\(#,##0,,\);&quot; - &quot;;@_)"/>
            </x14:dxf>
          </x14:cfRule>
          <xm:sqref>F12</xm:sqref>
        </x14:conditionalFormatting>
        <x14:conditionalFormatting xmlns:xm="http://schemas.microsoft.com/office/excel/2006/main">
          <x14:cfRule type="expression" priority="75" stopIfTrue="1" id="{2C9DA4EF-3F32-4CD7-8833-F3F76AFB75A6}">
            <xm:f>Report_DCF!$B$4="M USD"</xm:f>
            <x14:dxf>
              <numFmt numFmtId="189" formatCode="#,##0,,_);\(#,##0,,\);&quot; - &quot;;@_)"/>
            </x14:dxf>
          </x14:cfRule>
          <xm:sqref>G12</xm:sqref>
        </x14:conditionalFormatting>
        <x14:conditionalFormatting xmlns:xm="http://schemas.microsoft.com/office/excel/2006/main">
          <x14:cfRule type="expression" priority="74" stopIfTrue="1" id="{0F56B0C0-78EE-41CC-BEDE-4B081D4DC66C}">
            <xm:f>Report_DCF!$B$4="M USD"</xm:f>
            <x14:dxf>
              <numFmt numFmtId="189" formatCode="#,##0,,_);\(#,##0,,\);&quot; - &quot;;@_)"/>
            </x14:dxf>
          </x14:cfRule>
          <xm:sqref>H12</xm:sqref>
        </x14:conditionalFormatting>
        <x14:conditionalFormatting xmlns:xm="http://schemas.microsoft.com/office/excel/2006/main">
          <x14:cfRule type="expression" priority="73" stopIfTrue="1" id="{B0900C11-F0D1-4A90-855D-C665C096DF1A}">
            <xm:f>Report_DCF!$B$4="M USD"</xm:f>
            <x14:dxf>
              <numFmt numFmtId="189" formatCode="#,##0,,_);\(#,##0,,\);&quot; - &quot;;@_)"/>
            </x14:dxf>
          </x14:cfRule>
          <xm:sqref>I12</xm:sqref>
        </x14:conditionalFormatting>
        <x14:conditionalFormatting xmlns:xm="http://schemas.microsoft.com/office/excel/2006/main">
          <x14:cfRule type="expression" priority="72" stopIfTrue="1" id="{D082B677-EF1E-4724-AAB8-7E037A9441E8}">
            <xm:f>Report_DCF!$B$4="M USD"</xm:f>
            <x14:dxf>
              <numFmt numFmtId="189" formatCode="#,##0,,_);\(#,##0,,\);&quot; - &quot;;@_)"/>
            </x14:dxf>
          </x14:cfRule>
          <xm:sqref>J12</xm:sqref>
        </x14:conditionalFormatting>
        <x14:conditionalFormatting xmlns:xm="http://schemas.microsoft.com/office/excel/2006/main">
          <x14:cfRule type="expression" priority="71" stopIfTrue="1" id="{023984CA-46AF-4E10-95E9-F1CD2AB85DD5}">
            <xm:f>Report_DCF!$B$4="M USD"</xm:f>
            <x14:dxf>
              <numFmt numFmtId="189" formatCode="#,##0,,_);\(#,##0,,\);&quot; - &quot;;@_)"/>
            </x14:dxf>
          </x14:cfRule>
          <xm:sqref>K12</xm:sqref>
        </x14:conditionalFormatting>
        <x14:conditionalFormatting xmlns:xm="http://schemas.microsoft.com/office/excel/2006/main">
          <x14:cfRule type="expression" priority="70" stopIfTrue="1" id="{D43C483B-0CB1-4C68-AEE1-C89D3DBAFA5E}">
            <xm:f>Report_DCF!$B$4="M USD"</xm:f>
            <x14:dxf>
              <numFmt numFmtId="189" formatCode="#,##0,,_);\(#,##0,,\);&quot; - &quot;;@_)"/>
            </x14:dxf>
          </x14:cfRule>
          <xm:sqref>L12</xm:sqref>
        </x14:conditionalFormatting>
        <x14:conditionalFormatting xmlns:xm="http://schemas.microsoft.com/office/excel/2006/main">
          <x14:cfRule type="expression" priority="69" stopIfTrue="1" id="{E345D837-1BE9-4D63-932A-4DD31CA9CA42}">
            <xm:f>Report_DCF!$B$4="M USD"</xm:f>
            <x14:dxf>
              <numFmt numFmtId="189" formatCode="#,##0,,_);\(#,##0,,\);&quot; - &quot;;@_)"/>
            </x14:dxf>
          </x14:cfRule>
          <xm:sqref>M12</xm:sqref>
        </x14:conditionalFormatting>
        <x14:conditionalFormatting xmlns:xm="http://schemas.microsoft.com/office/excel/2006/main">
          <x14:cfRule type="expression" priority="68" stopIfTrue="1" id="{83BA9458-3FB6-4DDD-9C13-98D530E22793}">
            <xm:f>Report_DCF!$B$4="M USD"</xm:f>
            <x14:dxf>
              <numFmt numFmtId="189" formatCode="#,##0,,_);\(#,##0,,\);&quot; - &quot;;@_)"/>
            </x14:dxf>
          </x14:cfRule>
          <xm:sqref>F16</xm:sqref>
        </x14:conditionalFormatting>
        <x14:conditionalFormatting xmlns:xm="http://schemas.microsoft.com/office/excel/2006/main">
          <x14:cfRule type="expression" priority="67" stopIfTrue="1" id="{899C3B3A-6143-43D4-B60A-892D78E74D77}">
            <xm:f>Report_DCF!$B$4="M USD"</xm:f>
            <x14:dxf>
              <numFmt numFmtId="189" formatCode="#,##0,,_);\(#,##0,,\);&quot; - &quot;;@_)"/>
            </x14:dxf>
          </x14:cfRule>
          <xm:sqref>G16</xm:sqref>
        </x14:conditionalFormatting>
        <x14:conditionalFormatting xmlns:xm="http://schemas.microsoft.com/office/excel/2006/main">
          <x14:cfRule type="expression" priority="66" stopIfTrue="1" id="{96D36FAB-5E01-445B-A207-B9BCA8EBA58A}">
            <xm:f>Report_DCF!$B$4="M USD"</xm:f>
            <x14:dxf>
              <numFmt numFmtId="189" formatCode="#,##0,,_);\(#,##0,,\);&quot; - &quot;;@_)"/>
            </x14:dxf>
          </x14:cfRule>
          <xm:sqref>H16</xm:sqref>
        </x14:conditionalFormatting>
        <x14:conditionalFormatting xmlns:xm="http://schemas.microsoft.com/office/excel/2006/main">
          <x14:cfRule type="expression" priority="65" stopIfTrue="1" id="{8A940E39-E315-459C-AE0B-E245DAC01FD6}">
            <xm:f>Report_DCF!$B$4="M USD"</xm:f>
            <x14:dxf>
              <numFmt numFmtId="189" formatCode="#,##0,,_);\(#,##0,,\);&quot; - &quot;;@_)"/>
            </x14:dxf>
          </x14:cfRule>
          <xm:sqref>I16</xm:sqref>
        </x14:conditionalFormatting>
        <x14:conditionalFormatting xmlns:xm="http://schemas.microsoft.com/office/excel/2006/main">
          <x14:cfRule type="expression" priority="64" stopIfTrue="1" id="{9DB098C9-28AF-464C-AB80-D9D2787538DA}">
            <xm:f>Report_DCF!$B$4="M USD"</xm:f>
            <x14:dxf>
              <numFmt numFmtId="189" formatCode="#,##0,,_);\(#,##0,,\);&quot; - &quot;;@_)"/>
            </x14:dxf>
          </x14:cfRule>
          <xm:sqref>J16</xm:sqref>
        </x14:conditionalFormatting>
        <x14:conditionalFormatting xmlns:xm="http://schemas.microsoft.com/office/excel/2006/main">
          <x14:cfRule type="expression" priority="63" stopIfTrue="1" id="{E76604BD-71F9-4669-B982-67305A791241}">
            <xm:f>Report_DCF!$B$4="M USD"</xm:f>
            <x14:dxf>
              <numFmt numFmtId="189" formatCode="#,##0,,_);\(#,##0,,\);&quot; - &quot;;@_)"/>
            </x14:dxf>
          </x14:cfRule>
          <xm:sqref>K16</xm:sqref>
        </x14:conditionalFormatting>
        <x14:conditionalFormatting xmlns:xm="http://schemas.microsoft.com/office/excel/2006/main">
          <x14:cfRule type="expression" priority="62" stopIfTrue="1" id="{9D222640-780F-49AB-88F7-3AEA50412366}">
            <xm:f>Report_DCF!$B$4="M USD"</xm:f>
            <x14:dxf>
              <numFmt numFmtId="189" formatCode="#,##0,,_);\(#,##0,,\);&quot; - &quot;;@_)"/>
            </x14:dxf>
          </x14:cfRule>
          <xm:sqref>L16</xm:sqref>
        </x14:conditionalFormatting>
        <x14:conditionalFormatting xmlns:xm="http://schemas.microsoft.com/office/excel/2006/main">
          <x14:cfRule type="expression" priority="61" stopIfTrue="1" id="{C90C36C2-4B38-449D-95FB-A74A7CBCC42C}">
            <xm:f>Report_DCF!$B$4="M USD"</xm:f>
            <x14:dxf>
              <numFmt numFmtId="189" formatCode="#,##0,,_);\(#,##0,,\);&quot; - &quot;;@_)"/>
            </x14:dxf>
          </x14:cfRule>
          <xm:sqref>M16</xm:sqref>
        </x14:conditionalFormatting>
        <x14:conditionalFormatting xmlns:xm="http://schemas.microsoft.com/office/excel/2006/main">
          <x14:cfRule type="expression" priority="60" stopIfTrue="1" id="{EEB44CA8-8F9F-4316-8754-41185A0F6025}">
            <xm:f>Report_DCF!$B$4="M USD"</xm:f>
            <x14:dxf>
              <numFmt numFmtId="189" formatCode="#,##0,,_);\(#,##0,,\);&quot; - &quot;;@_)"/>
            </x14:dxf>
          </x14:cfRule>
          <xm:sqref>N16</xm:sqref>
        </x14:conditionalFormatting>
        <x14:conditionalFormatting xmlns:xm="http://schemas.microsoft.com/office/excel/2006/main">
          <x14:cfRule type="expression" priority="59" stopIfTrue="1" id="{C72BA176-DC8F-4DC5-B12E-D51D7201A26B}">
            <xm:f>Report_DCF!$B$4="M USD"</xm:f>
            <x14:dxf>
              <numFmt numFmtId="189" formatCode="#,##0,,_);\(#,##0,,\);&quot; - &quot;;@_)"/>
            </x14:dxf>
          </x14:cfRule>
          <xm:sqref>F17</xm:sqref>
        </x14:conditionalFormatting>
        <x14:conditionalFormatting xmlns:xm="http://schemas.microsoft.com/office/excel/2006/main">
          <x14:cfRule type="expression" priority="58" stopIfTrue="1" id="{2E115DA2-8F89-436D-B461-101E52FCC959}">
            <xm:f>Report_DCF!$B$4="M USD"</xm:f>
            <x14:dxf>
              <numFmt numFmtId="189" formatCode="#,##0,,_);\(#,##0,,\);&quot; - &quot;;@_)"/>
            </x14:dxf>
          </x14:cfRule>
          <xm:sqref>G17</xm:sqref>
        </x14:conditionalFormatting>
        <x14:conditionalFormatting xmlns:xm="http://schemas.microsoft.com/office/excel/2006/main">
          <x14:cfRule type="expression" priority="57" stopIfTrue="1" id="{4E254065-F564-4404-9437-CA5F20F383E2}">
            <xm:f>Report_DCF!$B$4="M USD"</xm:f>
            <x14:dxf>
              <numFmt numFmtId="189" formatCode="#,##0,,_);\(#,##0,,\);&quot; - &quot;;@_)"/>
            </x14:dxf>
          </x14:cfRule>
          <xm:sqref>H17</xm:sqref>
        </x14:conditionalFormatting>
        <x14:conditionalFormatting xmlns:xm="http://schemas.microsoft.com/office/excel/2006/main">
          <x14:cfRule type="expression" priority="56" stopIfTrue="1" id="{D8D4D777-B3CB-478A-A830-1E18B5FE7F28}">
            <xm:f>Report_DCF!$B$4="M USD"</xm:f>
            <x14:dxf>
              <numFmt numFmtId="189" formatCode="#,##0,,_);\(#,##0,,\);&quot; - &quot;;@_)"/>
            </x14:dxf>
          </x14:cfRule>
          <xm:sqref>I17</xm:sqref>
        </x14:conditionalFormatting>
        <x14:conditionalFormatting xmlns:xm="http://schemas.microsoft.com/office/excel/2006/main">
          <x14:cfRule type="expression" priority="55" stopIfTrue="1" id="{E246E57E-6BDB-435E-9632-29DD1255F0C4}">
            <xm:f>Report_DCF!$B$4="M USD"</xm:f>
            <x14:dxf>
              <numFmt numFmtId="189" formatCode="#,##0,,_);\(#,##0,,\);&quot; - &quot;;@_)"/>
            </x14:dxf>
          </x14:cfRule>
          <xm:sqref>J17</xm:sqref>
        </x14:conditionalFormatting>
        <x14:conditionalFormatting xmlns:xm="http://schemas.microsoft.com/office/excel/2006/main">
          <x14:cfRule type="expression" priority="54" stopIfTrue="1" id="{EF3AF1D8-E8D6-48A9-8D10-44A9520F45C1}">
            <xm:f>Report_DCF!$B$4="M USD"</xm:f>
            <x14:dxf>
              <numFmt numFmtId="189" formatCode="#,##0,,_);\(#,##0,,\);&quot; - &quot;;@_)"/>
            </x14:dxf>
          </x14:cfRule>
          <xm:sqref>K17</xm:sqref>
        </x14:conditionalFormatting>
        <x14:conditionalFormatting xmlns:xm="http://schemas.microsoft.com/office/excel/2006/main">
          <x14:cfRule type="expression" priority="53" stopIfTrue="1" id="{E7EC871D-9A09-438E-9E01-F68EFBE13082}">
            <xm:f>Report_DCF!$B$4="M USD"</xm:f>
            <x14:dxf>
              <numFmt numFmtId="189" formatCode="#,##0,,_);\(#,##0,,\);&quot; - &quot;;@_)"/>
            </x14:dxf>
          </x14:cfRule>
          <xm:sqref>L17</xm:sqref>
        </x14:conditionalFormatting>
        <x14:conditionalFormatting xmlns:xm="http://schemas.microsoft.com/office/excel/2006/main">
          <x14:cfRule type="expression" priority="52" stopIfTrue="1" id="{93E270F8-CB9D-4A3B-8A95-5EFBDD71EB1A}">
            <xm:f>Report_DCF!$B$4="M USD"</xm:f>
            <x14:dxf>
              <numFmt numFmtId="189" formatCode="#,##0,,_);\(#,##0,,\);&quot; - &quot;;@_)"/>
            </x14:dxf>
          </x14:cfRule>
          <xm:sqref>M17</xm:sqref>
        </x14:conditionalFormatting>
        <x14:conditionalFormatting xmlns:xm="http://schemas.microsoft.com/office/excel/2006/main">
          <x14:cfRule type="expression" priority="51" stopIfTrue="1" id="{8C2E5275-1FC1-49C0-A76E-54F8836C0C57}">
            <xm:f>Report_DCF!$B$4="M USD"</xm:f>
            <x14:dxf>
              <numFmt numFmtId="189" formatCode="#,##0,,_);\(#,##0,,\);&quot; - &quot;;@_)"/>
            </x14:dxf>
          </x14:cfRule>
          <xm:sqref>F19</xm:sqref>
        </x14:conditionalFormatting>
        <x14:conditionalFormatting xmlns:xm="http://schemas.microsoft.com/office/excel/2006/main">
          <x14:cfRule type="expression" priority="50" stopIfTrue="1" id="{F3E25707-8003-4BBE-BFBC-7DC255F585E7}">
            <xm:f>Report_DCF!$B$4="M USD"</xm:f>
            <x14:dxf>
              <numFmt numFmtId="189" formatCode="#,##0,,_);\(#,##0,,\);&quot; - &quot;;@_)"/>
            </x14:dxf>
          </x14:cfRule>
          <xm:sqref>G19</xm:sqref>
        </x14:conditionalFormatting>
        <x14:conditionalFormatting xmlns:xm="http://schemas.microsoft.com/office/excel/2006/main">
          <x14:cfRule type="expression" priority="49" stopIfTrue="1" id="{32245732-16AF-4556-8F75-07D775D26CA2}">
            <xm:f>Report_DCF!$B$4="M USD"</xm:f>
            <x14:dxf>
              <numFmt numFmtId="189" formatCode="#,##0,,_);\(#,##0,,\);&quot; - &quot;;@_)"/>
            </x14:dxf>
          </x14:cfRule>
          <xm:sqref>H19</xm:sqref>
        </x14:conditionalFormatting>
        <x14:conditionalFormatting xmlns:xm="http://schemas.microsoft.com/office/excel/2006/main">
          <x14:cfRule type="expression" priority="48" stopIfTrue="1" id="{C703A433-9ECD-4537-9541-2E6B2AFE004E}">
            <xm:f>Report_DCF!$B$4="M USD"</xm:f>
            <x14:dxf>
              <numFmt numFmtId="189" formatCode="#,##0,,_);\(#,##0,,\);&quot; - &quot;;@_)"/>
            </x14:dxf>
          </x14:cfRule>
          <xm:sqref>I19</xm:sqref>
        </x14:conditionalFormatting>
        <x14:conditionalFormatting xmlns:xm="http://schemas.microsoft.com/office/excel/2006/main">
          <x14:cfRule type="expression" priority="47" stopIfTrue="1" id="{FBD3F302-AF3C-497B-9B23-B9D2BA9FF2AC}">
            <xm:f>Report_DCF!$B$4="M USD"</xm:f>
            <x14:dxf>
              <numFmt numFmtId="189" formatCode="#,##0,,_);\(#,##0,,\);&quot; - &quot;;@_)"/>
            </x14:dxf>
          </x14:cfRule>
          <xm:sqref>J19</xm:sqref>
        </x14:conditionalFormatting>
        <x14:conditionalFormatting xmlns:xm="http://schemas.microsoft.com/office/excel/2006/main">
          <x14:cfRule type="expression" priority="46" stopIfTrue="1" id="{1A55EDB9-EFA0-4E2A-A18D-199CFCBC8EAA}">
            <xm:f>Report_DCF!$B$4="M USD"</xm:f>
            <x14:dxf>
              <numFmt numFmtId="189" formatCode="#,##0,,_);\(#,##0,,\);&quot; - &quot;;@_)"/>
            </x14:dxf>
          </x14:cfRule>
          <xm:sqref>K19</xm:sqref>
        </x14:conditionalFormatting>
        <x14:conditionalFormatting xmlns:xm="http://schemas.microsoft.com/office/excel/2006/main">
          <x14:cfRule type="expression" priority="45" stopIfTrue="1" id="{D488784B-0FB6-4F48-BB3A-046C3BC5C347}">
            <xm:f>Report_DCF!$B$4="M USD"</xm:f>
            <x14:dxf>
              <numFmt numFmtId="189" formatCode="#,##0,,_);\(#,##0,,\);&quot; - &quot;;@_)"/>
            </x14:dxf>
          </x14:cfRule>
          <xm:sqref>L19</xm:sqref>
        </x14:conditionalFormatting>
        <x14:conditionalFormatting xmlns:xm="http://schemas.microsoft.com/office/excel/2006/main">
          <x14:cfRule type="expression" priority="44" stopIfTrue="1" id="{877105D9-2EC1-4717-BCEF-0525FE2A08A9}">
            <xm:f>Report_DCF!$B$4="M USD"</xm:f>
            <x14:dxf>
              <numFmt numFmtId="189" formatCode="#,##0,,_);\(#,##0,,\);&quot; - &quot;;@_)"/>
            </x14:dxf>
          </x14:cfRule>
          <xm:sqref>M19</xm:sqref>
        </x14:conditionalFormatting>
        <x14:conditionalFormatting xmlns:xm="http://schemas.microsoft.com/office/excel/2006/main">
          <x14:cfRule type="expression" priority="43" stopIfTrue="1" id="{4F32BAE2-DFAC-4A64-BE22-C441C9DB829F}">
            <xm:f>Report_DCF!$B$4="M USD"</xm:f>
            <x14:dxf>
              <numFmt numFmtId="189" formatCode="#,##0,,_);\(#,##0,,\);&quot; - &quot;;@_)"/>
            </x14:dxf>
          </x14:cfRule>
          <xm:sqref>N19</xm:sqref>
        </x14:conditionalFormatting>
        <x14:conditionalFormatting xmlns:xm="http://schemas.microsoft.com/office/excel/2006/main">
          <x14:cfRule type="expression" priority="42" stopIfTrue="1" id="{977F9511-E185-4D56-BCCE-2D8FFFF34365}">
            <xm:f>Report_DCF!$B$4="M USD"</xm:f>
            <x14:dxf>
              <numFmt numFmtId="189" formatCode="#,##0,,_);\(#,##0,,\);&quot; - &quot;;@_)"/>
            </x14:dxf>
          </x14:cfRule>
          <xm:sqref>F20</xm:sqref>
        </x14:conditionalFormatting>
        <x14:conditionalFormatting xmlns:xm="http://schemas.microsoft.com/office/excel/2006/main">
          <x14:cfRule type="expression" priority="41" stopIfTrue="1" id="{10512BF7-D872-41D0-A150-16008D4554A8}">
            <xm:f>Report_DCF!$B$4="M USD"</xm:f>
            <x14:dxf>
              <numFmt numFmtId="189" formatCode="#,##0,,_);\(#,##0,,\);&quot; - &quot;;@_)"/>
            </x14:dxf>
          </x14:cfRule>
          <xm:sqref>G20</xm:sqref>
        </x14:conditionalFormatting>
        <x14:conditionalFormatting xmlns:xm="http://schemas.microsoft.com/office/excel/2006/main">
          <x14:cfRule type="expression" priority="40" stopIfTrue="1" id="{891E015E-5C4D-4BE2-9B8A-4D54FE6B093C}">
            <xm:f>Report_DCF!$B$4="M USD"</xm:f>
            <x14:dxf>
              <numFmt numFmtId="189" formatCode="#,##0,,_);\(#,##0,,\);&quot; - &quot;;@_)"/>
            </x14:dxf>
          </x14:cfRule>
          <xm:sqref>H20</xm:sqref>
        </x14:conditionalFormatting>
        <x14:conditionalFormatting xmlns:xm="http://schemas.microsoft.com/office/excel/2006/main">
          <x14:cfRule type="expression" priority="39" stopIfTrue="1" id="{A3224B30-01F3-4E46-B530-7C66130B0E24}">
            <xm:f>Report_DCF!$B$4="M USD"</xm:f>
            <x14:dxf>
              <numFmt numFmtId="189" formatCode="#,##0,,_);\(#,##0,,\);&quot; - &quot;;@_)"/>
            </x14:dxf>
          </x14:cfRule>
          <xm:sqref>I20</xm:sqref>
        </x14:conditionalFormatting>
        <x14:conditionalFormatting xmlns:xm="http://schemas.microsoft.com/office/excel/2006/main">
          <x14:cfRule type="expression" priority="38" stopIfTrue="1" id="{871BF69E-222B-4B0A-AC36-CC5989865F97}">
            <xm:f>Report_DCF!$B$4="M USD"</xm:f>
            <x14:dxf>
              <numFmt numFmtId="189" formatCode="#,##0,,_);\(#,##0,,\);&quot; - &quot;;@_)"/>
            </x14:dxf>
          </x14:cfRule>
          <xm:sqref>J20</xm:sqref>
        </x14:conditionalFormatting>
        <x14:conditionalFormatting xmlns:xm="http://schemas.microsoft.com/office/excel/2006/main">
          <x14:cfRule type="expression" priority="37" stopIfTrue="1" id="{ED807D6A-8027-4457-9D4A-E3138F6B5B20}">
            <xm:f>Report_DCF!$B$4="M USD"</xm:f>
            <x14:dxf>
              <numFmt numFmtId="189" formatCode="#,##0,,_);\(#,##0,,\);&quot; - &quot;;@_)"/>
            </x14:dxf>
          </x14:cfRule>
          <xm:sqref>K20</xm:sqref>
        </x14:conditionalFormatting>
        <x14:conditionalFormatting xmlns:xm="http://schemas.microsoft.com/office/excel/2006/main">
          <x14:cfRule type="expression" priority="36" stopIfTrue="1" id="{3BC598AB-CA15-4901-AFBF-336106D2DFAD}">
            <xm:f>Report_DCF!$B$4="M USD"</xm:f>
            <x14:dxf>
              <numFmt numFmtId="189" formatCode="#,##0,,_);\(#,##0,,\);&quot; - &quot;;@_)"/>
            </x14:dxf>
          </x14:cfRule>
          <xm:sqref>L20</xm:sqref>
        </x14:conditionalFormatting>
        <x14:conditionalFormatting xmlns:xm="http://schemas.microsoft.com/office/excel/2006/main">
          <x14:cfRule type="expression" priority="35" stopIfTrue="1" id="{7555B5B1-AA06-42DD-BC31-26C6E72953B7}">
            <xm:f>Report_DCF!$B$4="M USD"</xm:f>
            <x14:dxf>
              <numFmt numFmtId="189" formatCode="#,##0,,_);\(#,##0,,\);&quot; - &quot;;@_)"/>
            </x14:dxf>
          </x14:cfRule>
          <xm:sqref>M20</xm:sqref>
        </x14:conditionalFormatting>
        <x14:conditionalFormatting xmlns:xm="http://schemas.microsoft.com/office/excel/2006/main">
          <x14:cfRule type="expression" priority="34" stopIfTrue="1" id="{138D54D8-BEF0-446B-B454-4CCA205F67E6}">
            <xm:f>Report_DCF!$B$4="M USD"</xm:f>
            <x14:dxf>
              <numFmt numFmtId="189" formatCode="#,##0,,_);\(#,##0,,\);&quot; - &quot;;@_)"/>
            </x14:dxf>
          </x14:cfRule>
          <xm:sqref>F22</xm:sqref>
        </x14:conditionalFormatting>
        <x14:conditionalFormatting xmlns:xm="http://schemas.microsoft.com/office/excel/2006/main">
          <x14:cfRule type="expression" priority="33" stopIfTrue="1" id="{2E3A165E-FCDE-48B2-8BB2-B335D6398E20}">
            <xm:f>Report_DCF!$B$4="M USD"</xm:f>
            <x14:dxf>
              <numFmt numFmtId="189" formatCode="#,##0,,_);\(#,##0,,\);&quot; - &quot;;@_)"/>
            </x14:dxf>
          </x14:cfRule>
          <xm:sqref>G22</xm:sqref>
        </x14:conditionalFormatting>
        <x14:conditionalFormatting xmlns:xm="http://schemas.microsoft.com/office/excel/2006/main">
          <x14:cfRule type="expression" priority="32" stopIfTrue="1" id="{05905E42-BEDF-4A70-8F02-45B15678DA4D}">
            <xm:f>Report_DCF!$B$4="M USD"</xm:f>
            <x14:dxf>
              <numFmt numFmtId="189" formatCode="#,##0,,_);\(#,##0,,\);&quot; - &quot;;@_)"/>
            </x14:dxf>
          </x14:cfRule>
          <xm:sqref>H22</xm:sqref>
        </x14:conditionalFormatting>
        <x14:conditionalFormatting xmlns:xm="http://schemas.microsoft.com/office/excel/2006/main">
          <x14:cfRule type="expression" priority="31" stopIfTrue="1" id="{7B0A2872-DF69-45C4-82EF-C57774356998}">
            <xm:f>Report_DCF!$B$4="M USD"</xm:f>
            <x14:dxf>
              <numFmt numFmtId="189" formatCode="#,##0,,_);\(#,##0,,\);&quot; - &quot;;@_)"/>
            </x14:dxf>
          </x14:cfRule>
          <xm:sqref>I22</xm:sqref>
        </x14:conditionalFormatting>
        <x14:conditionalFormatting xmlns:xm="http://schemas.microsoft.com/office/excel/2006/main">
          <x14:cfRule type="expression" priority="30" stopIfTrue="1" id="{6E952C1D-072D-400B-98FD-32436D1B2EAC}">
            <xm:f>Report_DCF!$B$4="M USD"</xm:f>
            <x14:dxf>
              <numFmt numFmtId="189" formatCode="#,##0,,_);\(#,##0,,\);&quot; - &quot;;@_)"/>
            </x14:dxf>
          </x14:cfRule>
          <xm:sqref>J22</xm:sqref>
        </x14:conditionalFormatting>
        <x14:conditionalFormatting xmlns:xm="http://schemas.microsoft.com/office/excel/2006/main">
          <x14:cfRule type="expression" priority="29" stopIfTrue="1" id="{FBD71D79-D887-4614-9BD2-AA5F79F8FCBB}">
            <xm:f>Report_DCF!$B$4="M USD"</xm:f>
            <x14:dxf>
              <numFmt numFmtId="189" formatCode="#,##0,,_);\(#,##0,,\);&quot; - &quot;;@_)"/>
            </x14:dxf>
          </x14:cfRule>
          <xm:sqref>K22</xm:sqref>
        </x14:conditionalFormatting>
        <x14:conditionalFormatting xmlns:xm="http://schemas.microsoft.com/office/excel/2006/main">
          <x14:cfRule type="expression" priority="28" stopIfTrue="1" id="{1C506CFA-3B22-4DD5-B1B9-585D6A597D7E}">
            <xm:f>Report_DCF!$B$4="M USD"</xm:f>
            <x14:dxf>
              <numFmt numFmtId="189" formatCode="#,##0,,_);\(#,##0,,\);&quot; - &quot;;@_)"/>
            </x14:dxf>
          </x14:cfRule>
          <xm:sqref>L22</xm:sqref>
        </x14:conditionalFormatting>
        <x14:conditionalFormatting xmlns:xm="http://schemas.microsoft.com/office/excel/2006/main">
          <x14:cfRule type="expression" priority="27" stopIfTrue="1" id="{51CEFB4E-4072-4269-85C0-8F13A54D0278}">
            <xm:f>Report_DCF!$B$4="M USD"</xm:f>
            <x14:dxf>
              <numFmt numFmtId="189" formatCode="#,##0,,_);\(#,##0,,\);&quot; - &quot;;@_)"/>
            </x14:dxf>
          </x14:cfRule>
          <xm:sqref>M22</xm:sqref>
        </x14:conditionalFormatting>
        <x14:conditionalFormatting xmlns:xm="http://schemas.microsoft.com/office/excel/2006/main">
          <x14:cfRule type="expression" priority="26" stopIfTrue="1" id="{1803C509-E955-4670-9BCB-52E6B8BAE7BB}">
            <xm:f>Report_DCF!$B$4="M USD"</xm:f>
            <x14:dxf>
              <numFmt numFmtId="189" formatCode="#,##0,,_);\(#,##0,,\);&quot; - &quot;;@_)"/>
            </x14:dxf>
          </x14:cfRule>
          <xm:sqref>N22</xm:sqref>
        </x14:conditionalFormatting>
        <x14:conditionalFormatting xmlns:xm="http://schemas.microsoft.com/office/excel/2006/main">
          <x14:cfRule type="expression" priority="25" stopIfTrue="1" id="{15FA8656-332E-45AB-A662-B2520270B61A}">
            <xm:f>Report_DCF!$B$4="M USD"</xm:f>
            <x14:dxf>
              <numFmt numFmtId="189" formatCode="#,##0,,_);\(#,##0,,\);&quot; - &quot;;@_)"/>
            </x14:dxf>
          </x14:cfRule>
          <xm:sqref>F23</xm:sqref>
        </x14:conditionalFormatting>
        <x14:conditionalFormatting xmlns:xm="http://schemas.microsoft.com/office/excel/2006/main">
          <x14:cfRule type="expression" priority="24" stopIfTrue="1" id="{45D78570-FDEA-48DC-9762-F064B33A4210}">
            <xm:f>Report_DCF!$B$4="M USD"</xm:f>
            <x14:dxf>
              <numFmt numFmtId="189" formatCode="#,##0,,_);\(#,##0,,\);&quot; - &quot;;@_)"/>
            </x14:dxf>
          </x14:cfRule>
          <xm:sqref>G23</xm:sqref>
        </x14:conditionalFormatting>
        <x14:conditionalFormatting xmlns:xm="http://schemas.microsoft.com/office/excel/2006/main">
          <x14:cfRule type="expression" priority="23" stopIfTrue="1" id="{CC0DA7A2-9687-4167-93E8-89F4C81CE063}">
            <xm:f>Report_DCF!$B$4="M USD"</xm:f>
            <x14:dxf>
              <numFmt numFmtId="189" formatCode="#,##0,,_);\(#,##0,,\);&quot; - &quot;;@_)"/>
            </x14:dxf>
          </x14:cfRule>
          <xm:sqref>H23</xm:sqref>
        </x14:conditionalFormatting>
        <x14:conditionalFormatting xmlns:xm="http://schemas.microsoft.com/office/excel/2006/main">
          <x14:cfRule type="expression" priority="22" stopIfTrue="1" id="{F6D44FFE-36A0-4E41-A8EA-A88DD071EC00}">
            <xm:f>Report_DCF!$B$4="M USD"</xm:f>
            <x14:dxf>
              <numFmt numFmtId="189" formatCode="#,##0,,_);\(#,##0,,\);&quot; - &quot;;@_)"/>
            </x14:dxf>
          </x14:cfRule>
          <xm:sqref>I23</xm:sqref>
        </x14:conditionalFormatting>
        <x14:conditionalFormatting xmlns:xm="http://schemas.microsoft.com/office/excel/2006/main">
          <x14:cfRule type="expression" priority="21" stopIfTrue="1" id="{411A3939-573E-48FB-B7CB-B7B60F21F7C1}">
            <xm:f>Report_DCF!$B$4="M USD"</xm:f>
            <x14:dxf>
              <numFmt numFmtId="189" formatCode="#,##0,,_);\(#,##0,,\);&quot; - &quot;;@_)"/>
            </x14:dxf>
          </x14:cfRule>
          <xm:sqref>J23</xm:sqref>
        </x14:conditionalFormatting>
        <x14:conditionalFormatting xmlns:xm="http://schemas.microsoft.com/office/excel/2006/main">
          <x14:cfRule type="expression" priority="20" stopIfTrue="1" id="{4D66C249-2282-4DEC-BB4B-771E27C0EA1A}">
            <xm:f>Report_DCF!$B$4="M USD"</xm:f>
            <x14:dxf>
              <numFmt numFmtId="189" formatCode="#,##0,,_);\(#,##0,,\);&quot; - &quot;;@_)"/>
            </x14:dxf>
          </x14:cfRule>
          <xm:sqref>K23</xm:sqref>
        </x14:conditionalFormatting>
        <x14:conditionalFormatting xmlns:xm="http://schemas.microsoft.com/office/excel/2006/main">
          <x14:cfRule type="expression" priority="19" stopIfTrue="1" id="{8F367D76-4C45-4262-8631-E5F38EBF5CFF}">
            <xm:f>Report_DCF!$B$4="M USD"</xm:f>
            <x14:dxf>
              <numFmt numFmtId="189" formatCode="#,##0,,_);\(#,##0,,\);&quot; - &quot;;@_)"/>
            </x14:dxf>
          </x14:cfRule>
          <xm:sqref>L23</xm:sqref>
        </x14:conditionalFormatting>
        <x14:conditionalFormatting xmlns:xm="http://schemas.microsoft.com/office/excel/2006/main">
          <x14:cfRule type="expression" priority="18" stopIfTrue="1" id="{363B1537-6300-4BB2-BEE5-B3B23C5BC53F}">
            <xm:f>Report_DCF!$B$4="M USD"</xm:f>
            <x14:dxf>
              <numFmt numFmtId="189" formatCode="#,##0,,_);\(#,##0,,\);&quot; - &quot;;@_)"/>
            </x14:dxf>
          </x14:cfRule>
          <xm:sqref>M23</xm:sqref>
        </x14:conditionalFormatting>
        <x14:conditionalFormatting xmlns:xm="http://schemas.microsoft.com/office/excel/2006/main">
          <x14:cfRule type="expression" priority="17" stopIfTrue="1" id="{2D33D09A-05E8-42CA-8EF8-A5BBBF7A4A2C}">
            <xm:f>Report_DCF!$B$4="M USD"</xm:f>
            <x14:dxf>
              <numFmt numFmtId="189" formatCode="#,##0,,_);\(#,##0,,\);&quot; - &quot;;@_)"/>
            </x14:dxf>
          </x14:cfRule>
          <xm:sqref>F25</xm:sqref>
        </x14:conditionalFormatting>
        <x14:conditionalFormatting xmlns:xm="http://schemas.microsoft.com/office/excel/2006/main">
          <x14:cfRule type="expression" priority="16" stopIfTrue="1" id="{06ED6779-A96F-49E9-BBCB-33C6D023247C}">
            <xm:f>Report_DCF!$B$4="M USD"</xm:f>
            <x14:dxf>
              <numFmt numFmtId="189" formatCode="#,##0,,_);\(#,##0,,\);&quot; - &quot;;@_)"/>
            </x14:dxf>
          </x14:cfRule>
          <xm:sqref>G25</xm:sqref>
        </x14:conditionalFormatting>
        <x14:conditionalFormatting xmlns:xm="http://schemas.microsoft.com/office/excel/2006/main">
          <x14:cfRule type="expression" priority="15" stopIfTrue="1" id="{029398FA-EEB2-4848-BEF3-C9C8DFF97ECF}">
            <xm:f>Report_DCF!$B$4="M USD"</xm:f>
            <x14:dxf>
              <numFmt numFmtId="189" formatCode="#,##0,,_);\(#,##0,,\);&quot; - &quot;;@_)"/>
            </x14:dxf>
          </x14:cfRule>
          <xm:sqref>H25</xm:sqref>
        </x14:conditionalFormatting>
        <x14:conditionalFormatting xmlns:xm="http://schemas.microsoft.com/office/excel/2006/main">
          <x14:cfRule type="expression" priority="14" stopIfTrue="1" id="{1FD67D46-2858-4F74-B008-509EAC237CE9}">
            <xm:f>Report_DCF!$B$4="M USD"</xm:f>
            <x14:dxf>
              <numFmt numFmtId="189" formatCode="#,##0,,_);\(#,##0,,\);&quot; - &quot;;@_)"/>
            </x14:dxf>
          </x14:cfRule>
          <xm:sqref>I25</xm:sqref>
        </x14:conditionalFormatting>
        <x14:conditionalFormatting xmlns:xm="http://schemas.microsoft.com/office/excel/2006/main">
          <x14:cfRule type="expression" priority="13" stopIfTrue="1" id="{52022A85-F48E-4DF5-9B84-52BDB35542A5}">
            <xm:f>Report_DCF!$B$4="M USD"</xm:f>
            <x14:dxf>
              <numFmt numFmtId="189" formatCode="#,##0,,_);\(#,##0,,\);&quot; - &quot;;@_)"/>
            </x14:dxf>
          </x14:cfRule>
          <xm:sqref>J25</xm:sqref>
        </x14:conditionalFormatting>
        <x14:conditionalFormatting xmlns:xm="http://schemas.microsoft.com/office/excel/2006/main">
          <x14:cfRule type="expression" priority="12" stopIfTrue="1" id="{6FB6B8CA-883A-4847-B0EA-565C446E1C14}">
            <xm:f>Report_DCF!$B$4="M USD"</xm:f>
            <x14:dxf>
              <numFmt numFmtId="189" formatCode="#,##0,,_);\(#,##0,,\);&quot; - &quot;;@_)"/>
            </x14:dxf>
          </x14:cfRule>
          <xm:sqref>K25</xm:sqref>
        </x14:conditionalFormatting>
        <x14:conditionalFormatting xmlns:xm="http://schemas.microsoft.com/office/excel/2006/main">
          <x14:cfRule type="expression" priority="11" stopIfTrue="1" id="{D68AC844-DE1A-44D2-80F8-6688B864D583}">
            <xm:f>Report_DCF!$B$4="M USD"</xm:f>
            <x14:dxf>
              <numFmt numFmtId="189" formatCode="#,##0,,_);\(#,##0,,\);&quot; - &quot;;@_)"/>
            </x14:dxf>
          </x14:cfRule>
          <xm:sqref>L25</xm:sqref>
        </x14:conditionalFormatting>
        <x14:conditionalFormatting xmlns:xm="http://schemas.microsoft.com/office/excel/2006/main">
          <x14:cfRule type="expression" priority="10" stopIfTrue="1" id="{8F75B613-FC09-4D3C-9FDF-194C56615435}">
            <xm:f>Report_DCF!$B$4="M USD"</xm:f>
            <x14:dxf>
              <numFmt numFmtId="189" formatCode="#,##0,,_);\(#,##0,,\);&quot; - &quot;;@_)"/>
            </x14:dxf>
          </x14:cfRule>
          <xm:sqref>M25</xm:sqref>
        </x14:conditionalFormatting>
        <x14:conditionalFormatting xmlns:xm="http://schemas.microsoft.com/office/excel/2006/main">
          <x14:cfRule type="expression" priority="9" stopIfTrue="1" id="{3CFCB022-3977-4802-9E12-CC60D12E4D77}">
            <xm:f>Report_DCF!$B$4="M USD"</xm:f>
            <x14:dxf>
              <numFmt numFmtId="189" formatCode="#,##0,,_);\(#,##0,,\);&quot; - &quot;;@_)"/>
            </x14:dxf>
          </x14:cfRule>
          <xm:sqref>N25</xm:sqref>
        </x14:conditionalFormatting>
        <x14:conditionalFormatting xmlns:xm="http://schemas.microsoft.com/office/excel/2006/main">
          <x14:cfRule type="expression" priority="8" stopIfTrue="1" id="{5A15510F-ED9B-4E08-AFB4-1E2DE6EB4A5C}">
            <xm:f>Report_DCF!$B$4="M USD"</xm:f>
            <x14:dxf>
              <numFmt numFmtId="189" formatCode="#,##0,,_);\(#,##0,,\);&quot; - &quot;;@_)"/>
            </x14:dxf>
          </x14:cfRule>
          <xm:sqref>F26</xm:sqref>
        </x14:conditionalFormatting>
        <x14:conditionalFormatting xmlns:xm="http://schemas.microsoft.com/office/excel/2006/main">
          <x14:cfRule type="expression" priority="7" stopIfTrue="1" id="{E40F0F6A-7C8A-4922-B384-DFBFC6BA3014}">
            <xm:f>Report_DCF!$B$4="M USD"</xm:f>
            <x14:dxf>
              <numFmt numFmtId="189" formatCode="#,##0,,_);\(#,##0,,\);&quot; - &quot;;@_)"/>
            </x14:dxf>
          </x14:cfRule>
          <xm:sqref>G26</xm:sqref>
        </x14:conditionalFormatting>
        <x14:conditionalFormatting xmlns:xm="http://schemas.microsoft.com/office/excel/2006/main">
          <x14:cfRule type="expression" priority="6" stopIfTrue="1" id="{6AC4E591-E68B-46A4-9AB5-DD8A2F9BA96D}">
            <xm:f>Report_DCF!$B$4="M USD"</xm:f>
            <x14:dxf>
              <numFmt numFmtId="189" formatCode="#,##0,,_);\(#,##0,,\);&quot; - &quot;;@_)"/>
            </x14:dxf>
          </x14:cfRule>
          <xm:sqref>H26</xm:sqref>
        </x14:conditionalFormatting>
        <x14:conditionalFormatting xmlns:xm="http://schemas.microsoft.com/office/excel/2006/main">
          <x14:cfRule type="expression" priority="5" stopIfTrue="1" id="{75077830-1691-46A5-A7F7-44F741FB1608}">
            <xm:f>Report_DCF!$B$4="M USD"</xm:f>
            <x14:dxf>
              <numFmt numFmtId="189" formatCode="#,##0,,_);\(#,##0,,\);&quot; - &quot;;@_)"/>
            </x14:dxf>
          </x14:cfRule>
          <xm:sqref>I26</xm:sqref>
        </x14:conditionalFormatting>
        <x14:conditionalFormatting xmlns:xm="http://schemas.microsoft.com/office/excel/2006/main">
          <x14:cfRule type="expression" priority="4" stopIfTrue="1" id="{F3573A5D-9A80-4F04-96E9-5F2F7A849E6E}">
            <xm:f>Report_DCF!$B$4="M USD"</xm:f>
            <x14:dxf>
              <numFmt numFmtId="189" formatCode="#,##0,,_);\(#,##0,,\);&quot; - &quot;;@_)"/>
            </x14:dxf>
          </x14:cfRule>
          <xm:sqref>J26</xm:sqref>
        </x14:conditionalFormatting>
        <x14:conditionalFormatting xmlns:xm="http://schemas.microsoft.com/office/excel/2006/main">
          <x14:cfRule type="expression" priority="3" stopIfTrue="1" id="{6CECCA95-A1EC-4845-8526-C3424B1A5286}">
            <xm:f>Report_DCF!$B$4="M USD"</xm:f>
            <x14:dxf>
              <numFmt numFmtId="189" formatCode="#,##0,,_);\(#,##0,,\);&quot; - &quot;;@_)"/>
            </x14:dxf>
          </x14:cfRule>
          <xm:sqref>K26</xm:sqref>
        </x14:conditionalFormatting>
        <x14:conditionalFormatting xmlns:xm="http://schemas.microsoft.com/office/excel/2006/main">
          <x14:cfRule type="expression" priority="2" stopIfTrue="1" id="{DE98034E-CBF9-41D4-B7AA-A29ADF0D0B71}">
            <xm:f>Report_DCF!$B$4="M USD"</xm:f>
            <x14:dxf>
              <numFmt numFmtId="189" formatCode="#,##0,,_);\(#,##0,,\);&quot; - &quot;;@_)"/>
            </x14:dxf>
          </x14:cfRule>
          <xm:sqref>L26</xm:sqref>
        </x14:conditionalFormatting>
        <x14:conditionalFormatting xmlns:xm="http://schemas.microsoft.com/office/excel/2006/main">
          <x14:cfRule type="expression" priority="1" stopIfTrue="1" id="{D365AAF8-6261-4D84-B963-2E7EEA1AF2D0}">
            <xm:f>Report_DCF!$B$4="M USD"</xm:f>
            <x14:dxf>
              <numFmt numFmtId="189" formatCode="#,##0,,_);\(#,##0,,\);&quot; - &quot;;@_)"/>
            </x14:dxf>
          </x14:cfRule>
          <xm:sqref>M26</xm:sqref>
        </x14:conditionalFormatting>
      </x14:conditionalFormatting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2D0B18-9333-4FDB-94F6-6C2A0E13A5B0}">
  <sheetPr>
    <tabColor rgb="FF00324B"/>
    <pageSetUpPr fitToPage="1"/>
  </sheetPr>
  <dimension ref="A1:N14"/>
  <sheetViews>
    <sheetView showGridLines="0" zoomScaleNormal="100" workbookViewId="0">
      <pane ySplit="1" topLeftCell="A2" activePane="bottomLeft" state="frozen"/>
      <selection pane="bottomLeft"/>
    </sheetView>
  </sheetViews>
  <sheetFormatPr defaultColWidth="14.125" defaultRowHeight="14.25" customHeight="1" x14ac:dyDescent="0.3"/>
  <cols>
    <col min="1" max="1" width="14.125" style="5"/>
    <col min="2" max="5" width="14.125" style="4"/>
    <col min="6" max="16384" width="14.125" style="5"/>
  </cols>
  <sheetData>
    <row r="1" spans="1:14" s="1" customFormat="1" ht="14.25" customHeight="1" x14ac:dyDescent="0.3">
      <c r="A1" s="36" t="s">
        <v>274</v>
      </c>
      <c r="B1" s="2"/>
      <c r="C1" s="2"/>
      <c r="D1" s="2"/>
      <c r="E1" s="2"/>
      <c r="H1" s="7" t="s">
        <v>322</v>
      </c>
      <c r="I1" s="124">
        <f>DCF!I44</f>
        <v>533370328.07791471</v>
      </c>
      <c r="J1" s="124">
        <f>DCF!J44</f>
        <v>1055349622.8834585</v>
      </c>
      <c r="K1" s="124">
        <f>DCF!K44</f>
        <v>1078635082.987505</v>
      </c>
      <c r="L1" s="124">
        <f>DCF!L44</f>
        <v>1100866616.6115828</v>
      </c>
      <c r="M1" s="124">
        <f>DCF!M44</f>
        <v>1121116651.6152</v>
      </c>
    </row>
    <row r="2" spans="1:14" ht="14.25" customHeight="1" x14ac:dyDescent="0.3">
      <c r="A2" s="3"/>
    </row>
    <row r="3" spans="1:14" ht="14.25" customHeight="1" x14ac:dyDescent="0.3">
      <c r="A3" s="3"/>
      <c r="F3" s="39" t="s">
        <v>166</v>
      </c>
      <c r="G3" s="39"/>
      <c r="H3" s="39"/>
      <c r="I3" s="40" t="s">
        <v>167</v>
      </c>
      <c r="J3" s="40"/>
      <c r="K3" s="40"/>
      <c r="L3" s="40"/>
      <c r="M3" s="40"/>
    </row>
    <row r="4" spans="1:14" ht="14.25" customHeight="1" x14ac:dyDescent="0.3">
      <c r="A4" s="7" t="s">
        <v>70</v>
      </c>
      <c r="B4" s="7" t="s">
        <v>71</v>
      </c>
      <c r="C4" s="7" t="s">
        <v>72</v>
      </c>
      <c r="D4" s="7" t="s">
        <v>73</v>
      </c>
      <c r="E4" s="7" t="s">
        <v>163</v>
      </c>
      <c r="F4" s="34">
        <v>2023</v>
      </c>
      <c r="G4" s="34">
        <v>2024</v>
      </c>
      <c r="H4" s="33">
        <v>45838</v>
      </c>
      <c r="I4" s="34">
        <v>2025</v>
      </c>
      <c r="J4" s="34">
        <v>2026</v>
      </c>
      <c r="K4" s="34">
        <v>2027</v>
      </c>
      <c r="L4" s="34">
        <v>2028</v>
      </c>
      <c r="M4" s="34">
        <v>2029</v>
      </c>
      <c r="N4" s="7" t="s">
        <v>75</v>
      </c>
    </row>
    <row r="5" spans="1:14" ht="14.25" customHeight="1" x14ac:dyDescent="0.3">
      <c r="A5" s="37" t="s">
        <v>76</v>
      </c>
      <c r="B5" s="37" t="s">
        <v>77</v>
      </c>
      <c r="C5" s="37" t="s">
        <v>78</v>
      </c>
      <c r="D5" s="37" t="s">
        <v>81</v>
      </c>
      <c r="E5" s="37" t="s">
        <v>81</v>
      </c>
      <c r="F5" s="35">
        <f>BS!F7+BS_A!F7</f>
        <v>11000</v>
      </c>
      <c r="G5" s="35">
        <f>BS!G7+BS_A!G7</f>
        <v>0</v>
      </c>
      <c r="H5" s="35">
        <f>BS!H7+BS_A!H7</f>
        <v>0</v>
      </c>
      <c r="I5" s="35">
        <f t="shared" ref="I5:N12" si="0">$H5</f>
        <v>0</v>
      </c>
      <c r="J5" s="35">
        <f t="shared" si="0"/>
        <v>0</v>
      </c>
      <c r="K5" s="35">
        <f t="shared" si="0"/>
        <v>0</v>
      </c>
      <c r="L5" s="35">
        <f t="shared" si="0"/>
        <v>0</v>
      </c>
      <c r="M5" s="35">
        <f t="shared" si="0"/>
        <v>0</v>
      </c>
      <c r="N5" s="32"/>
    </row>
    <row r="6" spans="1:14" ht="14.25" customHeight="1" x14ac:dyDescent="0.3">
      <c r="A6" s="37" t="s">
        <v>76</v>
      </c>
      <c r="B6" s="37" t="s">
        <v>77</v>
      </c>
      <c r="C6" s="37" t="s">
        <v>78</v>
      </c>
      <c r="D6" s="37" t="s">
        <v>82</v>
      </c>
      <c r="E6" s="37" t="s">
        <v>82</v>
      </c>
      <c r="F6" s="35">
        <f>BS!F8+BS_A!F8</f>
        <v>0</v>
      </c>
      <c r="G6" s="35">
        <f>BS!G8+BS_A!G8</f>
        <v>0</v>
      </c>
      <c r="H6" s="35">
        <f>BS!H8+BS_A!H8</f>
        <v>175208</v>
      </c>
      <c r="I6" s="35">
        <f t="shared" si="0"/>
        <v>175208</v>
      </c>
      <c r="J6" s="35">
        <f t="shared" si="0"/>
        <v>175208</v>
      </c>
      <c r="K6" s="35">
        <f t="shared" si="0"/>
        <v>175208</v>
      </c>
      <c r="L6" s="35">
        <f t="shared" si="0"/>
        <v>175208</v>
      </c>
      <c r="M6" s="35">
        <f t="shared" si="0"/>
        <v>175208</v>
      </c>
      <c r="N6" s="32"/>
    </row>
    <row r="7" spans="1:14" ht="14.25" customHeight="1" x14ac:dyDescent="0.3">
      <c r="A7" s="37" t="s">
        <v>76</v>
      </c>
      <c r="B7" s="37" t="s">
        <v>77</v>
      </c>
      <c r="C7" s="37" t="s">
        <v>78</v>
      </c>
      <c r="D7" s="37" t="s">
        <v>85</v>
      </c>
      <c r="E7" s="37" t="s">
        <v>85</v>
      </c>
      <c r="F7" s="35">
        <f>BS!F11+BS_A!F11</f>
        <v>5620521</v>
      </c>
      <c r="G7" s="35">
        <f>BS!G11+BS_A!G11</f>
        <v>5704825</v>
      </c>
      <c r="H7" s="35">
        <f>BS!H11+BS_A!H11</f>
        <v>0</v>
      </c>
      <c r="I7" s="35">
        <f t="shared" si="0"/>
        <v>0</v>
      </c>
      <c r="J7" s="35">
        <f t="shared" si="0"/>
        <v>0</v>
      </c>
      <c r="K7" s="35">
        <f t="shared" si="0"/>
        <v>0</v>
      </c>
      <c r="L7" s="35">
        <f t="shared" si="0"/>
        <v>0</v>
      </c>
      <c r="M7" s="35">
        <f t="shared" si="0"/>
        <v>0</v>
      </c>
      <c r="N7" s="32"/>
    </row>
    <row r="8" spans="1:14" ht="14.25" customHeight="1" x14ac:dyDescent="0.3">
      <c r="A8" s="37" t="s">
        <v>76</v>
      </c>
      <c r="B8" s="37" t="s">
        <v>89</v>
      </c>
      <c r="C8" s="37" t="s">
        <v>115</v>
      </c>
      <c r="D8" s="37" t="s">
        <v>98</v>
      </c>
      <c r="E8" s="37" t="s">
        <v>98</v>
      </c>
      <c r="F8" s="35">
        <f>BS!F20+BS_A!F20</f>
        <v>1146200</v>
      </c>
      <c r="G8" s="35">
        <f>BS!G20+BS_A!G20</f>
        <v>1146200</v>
      </c>
      <c r="H8" s="35">
        <f>BS!H20+BS_A!H20</f>
        <v>1146200</v>
      </c>
      <c r="I8" s="35">
        <f t="shared" si="0"/>
        <v>1146200</v>
      </c>
      <c r="J8" s="35">
        <f t="shared" si="0"/>
        <v>1146200</v>
      </c>
      <c r="K8" s="35">
        <f t="shared" si="0"/>
        <v>1146200</v>
      </c>
      <c r="L8" s="35">
        <f t="shared" si="0"/>
        <v>1146200</v>
      </c>
      <c r="M8" s="35">
        <f t="shared" si="0"/>
        <v>1146200</v>
      </c>
      <c r="N8" s="32"/>
    </row>
    <row r="9" spans="1:14" ht="14.25" customHeight="1" x14ac:dyDescent="0.3">
      <c r="A9" s="37" t="s">
        <v>76</v>
      </c>
      <c r="B9" s="37" t="s">
        <v>89</v>
      </c>
      <c r="C9" s="37" t="s">
        <v>115</v>
      </c>
      <c r="D9" s="37" t="s">
        <v>99</v>
      </c>
      <c r="E9" s="37" t="s">
        <v>99</v>
      </c>
      <c r="F9" s="35">
        <f>BS!F21+BS_A!F21</f>
        <v>654158</v>
      </c>
      <c r="G9" s="35">
        <f>BS!G21+BS_A!G21</f>
        <v>527063</v>
      </c>
      <c r="H9" s="35">
        <f>BS!H21+BS_A!H21</f>
        <v>527063</v>
      </c>
      <c r="I9" s="35">
        <f t="shared" si="0"/>
        <v>527063</v>
      </c>
      <c r="J9" s="35">
        <f t="shared" si="0"/>
        <v>527063</v>
      </c>
      <c r="K9" s="35">
        <f t="shared" si="0"/>
        <v>527063</v>
      </c>
      <c r="L9" s="35">
        <f t="shared" si="0"/>
        <v>527063</v>
      </c>
      <c r="M9" s="35">
        <f t="shared" si="0"/>
        <v>527063</v>
      </c>
      <c r="N9" s="32"/>
    </row>
    <row r="10" spans="1:14" ht="14.25" customHeight="1" x14ac:dyDescent="0.3">
      <c r="A10" s="37" t="s">
        <v>109</v>
      </c>
      <c r="B10" s="37" t="s">
        <v>101</v>
      </c>
      <c r="C10" s="37" t="s">
        <v>103</v>
      </c>
      <c r="D10" s="37" t="s">
        <v>103</v>
      </c>
      <c r="E10" s="37" t="s">
        <v>103</v>
      </c>
      <c r="F10" s="35">
        <f>BS!F23+BS_A!F23</f>
        <v>17793</v>
      </c>
      <c r="G10" s="35">
        <f>BS!G23+BS_A!G23</f>
        <v>18672</v>
      </c>
      <c r="H10" s="35">
        <f>BS!H23+BS_A!H23</f>
        <v>20976</v>
      </c>
      <c r="I10" s="35">
        <f t="shared" si="0"/>
        <v>20976</v>
      </c>
      <c r="J10" s="35">
        <f t="shared" si="0"/>
        <v>20976</v>
      </c>
      <c r="K10" s="35">
        <f t="shared" si="0"/>
        <v>20976</v>
      </c>
      <c r="L10" s="35">
        <f t="shared" si="0"/>
        <v>20976</v>
      </c>
      <c r="M10" s="35">
        <f t="shared" si="0"/>
        <v>20976</v>
      </c>
      <c r="N10" s="32"/>
    </row>
    <row r="11" spans="1:14" ht="14.25" customHeight="1" x14ac:dyDescent="0.3">
      <c r="A11" s="37" t="s">
        <v>109</v>
      </c>
      <c r="B11" s="37" t="s">
        <v>101</v>
      </c>
      <c r="C11" s="37" t="s">
        <v>104</v>
      </c>
      <c r="D11" s="37" t="s">
        <v>104</v>
      </c>
      <c r="E11" s="37" t="s">
        <v>104</v>
      </c>
      <c r="F11" s="35">
        <f>BS!F24+BS_A!F24</f>
        <v>1599047</v>
      </c>
      <c r="G11" s="35">
        <f>BS!G24+BS_A!G24</f>
        <v>1665678</v>
      </c>
      <c r="H11" s="35">
        <f>BS!H24+BS_A!H24</f>
        <v>1637413</v>
      </c>
      <c r="I11" s="35">
        <f t="shared" si="0"/>
        <v>1637413</v>
      </c>
      <c r="J11" s="35">
        <f t="shared" si="0"/>
        <v>1637413</v>
      </c>
      <c r="K11" s="35">
        <f t="shared" si="0"/>
        <v>1637413</v>
      </c>
      <c r="L11" s="35">
        <f t="shared" si="0"/>
        <v>1637413</v>
      </c>
      <c r="M11" s="35">
        <f t="shared" si="0"/>
        <v>1637413</v>
      </c>
      <c r="N11" s="32"/>
    </row>
    <row r="12" spans="1:14" ht="14.25" customHeight="1" x14ac:dyDescent="0.3">
      <c r="A12" s="37" t="s">
        <v>109</v>
      </c>
      <c r="B12" s="37" t="s">
        <v>106</v>
      </c>
      <c r="C12" s="37" t="s">
        <v>107</v>
      </c>
      <c r="D12" s="37" t="s">
        <v>107</v>
      </c>
      <c r="E12" s="37" t="s">
        <v>107</v>
      </c>
      <c r="F12" s="35">
        <f>BS!F26+BS_A!F26</f>
        <v>459530</v>
      </c>
      <c r="G12" s="35">
        <f>BS!G26+BS_A!G26</f>
        <v>656179</v>
      </c>
      <c r="H12" s="35">
        <f>BS!H26+BS_A!H26</f>
        <v>656179</v>
      </c>
      <c r="I12" s="35">
        <f t="shared" si="0"/>
        <v>656179</v>
      </c>
      <c r="J12" s="35">
        <f t="shared" si="0"/>
        <v>656179</v>
      </c>
      <c r="K12" s="35">
        <f t="shared" si="0"/>
        <v>656179</v>
      </c>
      <c r="L12" s="35">
        <f t="shared" si="0"/>
        <v>656179</v>
      </c>
      <c r="M12" s="35">
        <f t="shared" si="0"/>
        <v>656179</v>
      </c>
      <c r="N12" s="32"/>
    </row>
    <row r="13" spans="1:14" ht="14.25" customHeight="1" x14ac:dyDescent="0.3">
      <c r="A13" s="63"/>
      <c r="B13" s="63"/>
      <c r="C13" s="63"/>
      <c r="D13" s="63"/>
      <c r="E13" s="63" t="s">
        <v>275</v>
      </c>
      <c r="F13" s="64">
        <f>IFERROR(SUMIFS(F$5:F$12,$A$5:$A12,"Assets"),0)</f>
        <v>7431879</v>
      </c>
      <c r="G13" s="64">
        <f>IFERROR(SUMIFS(G$5:G$12,$A$5:$A12,"Assets"),0)</f>
        <v>7378088</v>
      </c>
      <c r="H13" s="64">
        <f>IFERROR(SUMIFS(H$5:H$12,$A$5:$A12,"Assets"),0)</f>
        <v>1848471</v>
      </c>
      <c r="I13" s="64">
        <f>IFERROR(SUMIFS(I$5:I$12,$A$5:$A12,"Assets"),0)</f>
        <v>1848471</v>
      </c>
      <c r="J13" s="64">
        <f>IFERROR(SUMIFS(J$5:J$12,$A$5:$A12,"Assets"),0)</f>
        <v>1848471</v>
      </c>
      <c r="K13" s="64">
        <f>IFERROR(SUMIFS(K$5:K$12,$A$5:$A12,"Assets"),0)</f>
        <v>1848471</v>
      </c>
      <c r="L13" s="64">
        <f>IFERROR(SUMIFS(L$5:L$12,$A$5:$A12,"Assets"),0)</f>
        <v>1848471</v>
      </c>
      <c r="M13" s="64">
        <f>IFERROR(SUMIFS(M$5:M$12,$A$5:$A12,"Assets"),0)</f>
        <v>1848471</v>
      </c>
    </row>
    <row r="14" spans="1:14" ht="14.25" customHeight="1" x14ac:dyDescent="0.3">
      <c r="A14" s="63"/>
      <c r="B14" s="63"/>
      <c r="C14" s="63"/>
      <c r="D14" s="63"/>
      <c r="E14" s="63" t="s">
        <v>276</v>
      </c>
      <c r="F14" s="64">
        <f>IFERROR(SUMIFS(F$5:F$12,$A$5:$A12,"Liabilities"),0)</f>
        <v>2076370</v>
      </c>
      <c r="G14" s="64">
        <f>IFERROR(SUMIFS(G$5:G$12,$A$5:$A12,"Liabilities"),0)</f>
        <v>2340529</v>
      </c>
      <c r="H14" s="64">
        <f>IFERROR(SUMIFS(H$5:H$12,$A$5:$A12,"Liabilities"),0)</f>
        <v>2314568</v>
      </c>
      <c r="I14" s="64">
        <f>IFERROR(SUMIFS(I$5:I$12,$A$5:$A12,"Liabilities"),0)</f>
        <v>2314568</v>
      </c>
      <c r="J14" s="64">
        <f>IFERROR(SUMIFS(J$5:J$12,$A$5:$A12,"Liabilities"),0)</f>
        <v>2314568</v>
      </c>
      <c r="K14" s="64">
        <f>IFERROR(SUMIFS(K$5:K$12,$A$5:$A12,"Liabilities"),0)</f>
        <v>2314568</v>
      </c>
      <c r="L14" s="64">
        <f>IFERROR(SUMIFS(L$5:L$12,$A$5:$A12,"Liabilities"),0)</f>
        <v>2314568</v>
      </c>
      <c r="M14" s="64">
        <f>IFERROR(SUMIFS(M$5:M$12,$A$5:$A12,"Liabilities"),0)</f>
        <v>2314568</v>
      </c>
    </row>
  </sheetData>
  <sheetProtection formatCells="0" formatColumns="0" formatRows="0" insertRows="0" deleteRows="0"/>
  <phoneticPr fontId="1" type="noConversion"/>
  <pageMargins left="0.25" right="0.25" top="0.75" bottom="0.75" header="0.3" footer="0.3"/>
  <pageSetup paperSize="9" scale="44"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93" stopIfTrue="1" id="{A69B1C03-F339-42B6-8A91-25D4AE52D293}">
            <xm:f>Report_DCF!$B$4="M USD"</xm:f>
            <x14:dxf>
              <numFmt numFmtId="189" formatCode="#,##0,,_);\(#,##0,,\);&quot; - &quot;;@_)"/>
            </x14:dxf>
          </x14:cfRule>
          <xm:sqref>I1</xm:sqref>
        </x14:conditionalFormatting>
        <x14:conditionalFormatting xmlns:xm="http://schemas.microsoft.com/office/excel/2006/main">
          <x14:cfRule type="expression" priority="92" stopIfTrue="1" id="{A1EE825C-F03C-4396-9029-A4ED93018909}">
            <xm:f>Report_DCF!$B$4="M USD"</xm:f>
            <x14:dxf>
              <numFmt numFmtId="189" formatCode="#,##0,,_);\(#,##0,,\);&quot; - &quot;;@_)"/>
            </x14:dxf>
          </x14:cfRule>
          <xm:sqref>J1</xm:sqref>
        </x14:conditionalFormatting>
        <x14:conditionalFormatting xmlns:xm="http://schemas.microsoft.com/office/excel/2006/main">
          <x14:cfRule type="expression" priority="91" stopIfTrue="1" id="{4654B37D-BB85-41EB-ABBC-5B95BDAA40AC}">
            <xm:f>Report_DCF!$B$4="M USD"</xm:f>
            <x14:dxf>
              <numFmt numFmtId="189" formatCode="#,##0,,_);\(#,##0,,\);&quot; - &quot;;@_)"/>
            </x14:dxf>
          </x14:cfRule>
          <xm:sqref>K1</xm:sqref>
        </x14:conditionalFormatting>
        <x14:conditionalFormatting xmlns:xm="http://schemas.microsoft.com/office/excel/2006/main">
          <x14:cfRule type="expression" priority="90" stopIfTrue="1" id="{34E2952C-D148-4389-832D-23FF505EE786}">
            <xm:f>Report_DCF!$B$4="M USD"</xm:f>
            <x14:dxf>
              <numFmt numFmtId="189" formatCode="#,##0,,_);\(#,##0,,\);&quot; - &quot;;@_)"/>
            </x14:dxf>
          </x14:cfRule>
          <xm:sqref>L1</xm:sqref>
        </x14:conditionalFormatting>
        <x14:conditionalFormatting xmlns:xm="http://schemas.microsoft.com/office/excel/2006/main">
          <x14:cfRule type="expression" priority="89" stopIfTrue="1" id="{411B5C46-0280-4FBB-BC3D-6FC625A08047}">
            <xm:f>Report_DCF!$B$4="M USD"</xm:f>
            <x14:dxf>
              <numFmt numFmtId="189" formatCode="#,##0,,_);\(#,##0,,\);&quot; - &quot;;@_)"/>
            </x14:dxf>
          </x14:cfRule>
          <xm:sqref>M1</xm:sqref>
        </x14:conditionalFormatting>
        <x14:conditionalFormatting xmlns:xm="http://schemas.microsoft.com/office/excel/2006/main">
          <x14:cfRule type="expression" priority="88" stopIfTrue="1" id="{F93C4966-EA8D-4877-AB00-911C8ABFFF7B}">
            <xm:f>Report_DCF!$B$4="M USD"</xm:f>
            <x14:dxf>
              <numFmt numFmtId="189" formatCode="#,##0,,_);\(#,##0,,\);&quot; - &quot;;@_)"/>
            </x14:dxf>
          </x14:cfRule>
          <xm:sqref>F5</xm:sqref>
        </x14:conditionalFormatting>
        <x14:conditionalFormatting xmlns:xm="http://schemas.microsoft.com/office/excel/2006/main">
          <x14:cfRule type="expression" priority="87" stopIfTrue="1" id="{50B3BC76-6F09-4322-8361-2592AEE0CD76}">
            <xm:f>Report_DCF!$B$4="M USD"</xm:f>
            <x14:dxf>
              <numFmt numFmtId="189" formatCode="#,##0,,_);\(#,##0,,\);&quot; - &quot;;@_)"/>
            </x14:dxf>
          </x14:cfRule>
          <xm:sqref>G5</xm:sqref>
        </x14:conditionalFormatting>
        <x14:conditionalFormatting xmlns:xm="http://schemas.microsoft.com/office/excel/2006/main">
          <x14:cfRule type="expression" priority="86" stopIfTrue="1" id="{1F25507B-3B37-44B0-B868-D7863A021B7D}">
            <xm:f>Report_DCF!$B$4="M USD"</xm:f>
            <x14:dxf>
              <numFmt numFmtId="189" formatCode="#,##0,,_);\(#,##0,,\);&quot; - &quot;;@_)"/>
            </x14:dxf>
          </x14:cfRule>
          <xm:sqref>H5</xm:sqref>
        </x14:conditionalFormatting>
        <x14:conditionalFormatting xmlns:xm="http://schemas.microsoft.com/office/excel/2006/main">
          <x14:cfRule type="expression" priority="85" stopIfTrue="1" id="{A2BAEDEA-7BDF-4664-951D-652880A5E3C3}">
            <xm:f>Report_DCF!$B$4="M USD"</xm:f>
            <x14:dxf>
              <numFmt numFmtId="189" formatCode="#,##0,,_);\(#,##0,,\);&quot; - &quot;;@_)"/>
            </x14:dxf>
          </x14:cfRule>
          <xm:sqref>I5</xm:sqref>
        </x14:conditionalFormatting>
        <x14:conditionalFormatting xmlns:xm="http://schemas.microsoft.com/office/excel/2006/main">
          <x14:cfRule type="expression" priority="84" stopIfTrue="1" id="{0A209622-3B4E-4D03-BAF1-973883F2F95C}">
            <xm:f>Report_DCF!$B$4="M USD"</xm:f>
            <x14:dxf>
              <numFmt numFmtId="189" formatCode="#,##0,,_);\(#,##0,,\);&quot; - &quot;;@_)"/>
            </x14:dxf>
          </x14:cfRule>
          <xm:sqref>J5</xm:sqref>
        </x14:conditionalFormatting>
        <x14:conditionalFormatting xmlns:xm="http://schemas.microsoft.com/office/excel/2006/main">
          <x14:cfRule type="expression" priority="83" stopIfTrue="1" id="{BCDA6B97-E023-4B81-977F-8AF35BDCE5AA}">
            <xm:f>Report_DCF!$B$4="M USD"</xm:f>
            <x14:dxf>
              <numFmt numFmtId="189" formatCode="#,##0,,_);\(#,##0,,\);&quot; - &quot;;@_)"/>
            </x14:dxf>
          </x14:cfRule>
          <xm:sqref>K5</xm:sqref>
        </x14:conditionalFormatting>
        <x14:conditionalFormatting xmlns:xm="http://schemas.microsoft.com/office/excel/2006/main">
          <x14:cfRule type="expression" priority="82" stopIfTrue="1" id="{9340E6BD-ED77-4847-931A-F09DCD1ADA94}">
            <xm:f>Report_DCF!$B$4="M USD"</xm:f>
            <x14:dxf>
              <numFmt numFmtId="189" formatCode="#,##0,,_);\(#,##0,,\);&quot; - &quot;;@_)"/>
            </x14:dxf>
          </x14:cfRule>
          <xm:sqref>L5</xm:sqref>
        </x14:conditionalFormatting>
        <x14:conditionalFormatting xmlns:xm="http://schemas.microsoft.com/office/excel/2006/main">
          <x14:cfRule type="expression" priority="81" stopIfTrue="1" id="{4B2B9FDE-0C97-4939-A432-BF3D9588D6A2}">
            <xm:f>Report_DCF!$B$4="M USD"</xm:f>
            <x14:dxf>
              <numFmt numFmtId="189" formatCode="#,##0,,_);\(#,##0,,\);&quot; - &quot;;@_)"/>
            </x14:dxf>
          </x14:cfRule>
          <xm:sqref>M5</xm:sqref>
        </x14:conditionalFormatting>
        <x14:conditionalFormatting xmlns:xm="http://schemas.microsoft.com/office/excel/2006/main">
          <x14:cfRule type="expression" priority="80" stopIfTrue="1" id="{65F0E34D-8A53-4F8A-AC06-9B85A4524ED1}">
            <xm:f>Report_DCF!$B$4="M USD"</xm:f>
            <x14:dxf>
              <numFmt numFmtId="189" formatCode="#,##0,,_);\(#,##0,,\);&quot; - &quot;;@_)"/>
            </x14:dxf>
          </x14:cfRule>
          <xm:sqref>N5</xm:sqref>
        </x14:conditionalFormatting>
        <x14:conditionalFormatting xmlns:xm="http://schemas.microsoft.com/office/excel/2006/main">
          <x14:cfRule type="expression" priority="79" stopIfTrue="1" id="{F9C8CE02-A4BA-4213-A23D-DC235048EFF8}">
            <xm:f>Report_DCF!$B$4="M USD"</xm:f>
            <x14:dxf>
              <numFmt numFmtId="189" formatCode="#,##0,,_);\(#,##0,,\);&quot; - &quot;;@_)"/>
            </x14:dxf>
          </x14:cfRule>
          <xm:sqref>F6</xm:sqref>
        </x14:conditionalFormatting>
        <x14:conditionalFormatting xmlns:xm="http://schemas.microsoft.com/office/excel/2006/main">
          <x14:cfRule type="expression" priority="78" stopIfTrue="1" id="{9092B01D-335E-4860-BAA2-692E8047B355}">
            <xm:f>Report_DCF!$B$4="M USD"</xm:f>
            <x14:dxf>
              <numFmt numFmtId="189" formatCode="#,##0,,_);\(#,##0,,\);&quot; - &quot;;@_)"/>
            </x14:dxf>
          </x14:cfRule>
          <xm:sqref>G6</xm:sqref>
        </x14:conditionalFormatting>
        <x14:conditionalFormatting xmlns:xm="http://schemas.microsoft.com/office/excel/2006/main">
          <x14:cfRule type="expression" priority="77" stopIfTrue="1" id="{5FACA5C2-656F-4590-86D8-C55C1E9925F1}">
            <xm:f>Report_DCF!$B$4="M USD"</xm:f>
            <x14:dxf>
              <numFmt numFmtId="189" formatCode="#,##0,,_);\(#,##0,,\);&quot; - &quot;;@_)"/>
            </x14:dxf>
          </x14:cfRule>
          <xm:sqref>H6</xm:sqref>
        </x14:conditionalFormatting>
        <x14:conditionalFormatting xmlns:xm="http://schemas.microsoft.com/office/excel/2006/main">
          <x14:cfRule type="expression" priority="76" stopIfTrue="1" id="{8BAFDF6A-7D3D-48FD-ADD2-96D3B97D65D2}">
            <xm:f>Report_DCF!$B$4="M USD"</xm:f>
            <x14:dxf>
              <numFmt numFmtId="189" formatCode="#,##0,,_);\(#,##0,,\);&quot; - &quot;;@_)"/>
            </x14:dxf>
          </x14:cfRule>
          <xm:sqref>I6</xm:sqref>
        </x14:conditionalFormatting>
        <x14:conditionalFormatting xmlns:xm="http://schemas.microsoft.com/office/excel/2006/main">
          <x14:cfRule type="expression" priority="75" stopIfTrue="1" id="{5A1EB032-88A5-45B4-8E05-A408D8A0C3DA}">
            <xm:f>Report_DCF!$B$4="M USD"</xm:f>
            <x14:dxf>
              <numFmt numFmtId="189" formatCode="#,##0,,_);\(#,##0,,\);&quot; - &quot;;@_)"/>
            </x14:dxf>
          </x14:cfRule>
          <xm:sqref>J6</xm:sqref>
        </x14:conditionalFormatting>
        <x14:conditionalFormatting xmlns:xm="http://schemas.microsoft.com/office/excel/2006/main">
          <x14:cfRule type="expression" priority="74" stopIfTrue="1" id="{ECD88162-A73F-4391-ABEC-6D87BA38E662}">
            <xm:f>Report_DCF!$B$4="M USD"</xm:f>
            <x14:dxf>
              <numFmt numFmtId="189" formatCode="#,##0,,_);\(#,##0,,\);&quot; - &quot;;@_)"/>
            </x14:dxf>
          </x14:cfRule>
          <xm:sqref>K6</xm:sqref>
        </x14:conditionalFormatting>
        <x14:conditionalFormatting xmlns:xm="http://schemas.microsoft.com/office/excel/2006/main">
          <x14:cfRule type="expression" priority="73" stopIfTrue="1" id="{50A46FEB-D27A-46DE-830D-CA466292195A}">
            <xm:f>Report_DCF!$B$4="M USD"</xm:f>
            <x14:dxf>
              <numFmt numFmtId="189" formatCode="#,##0,,_);\(#,##0,,\);&quot; - &quot;;@_)"/>
            </x14:dxf>
          </x14:cfRule>
          <xm:sqref>L6</xm:sqref>
        </x14:conditionalFormatting>
        <x14:conditionalFormatting xmlns:xm="http://schemas.microsoft.com/office/excel/2006/main">
          <x14:cfRule type="expression" priority="72" stopIfTrue="1" id="{5FD2E9CD-F1B3-4836-BE56-24A86EF0714F}">
            <xm:f>Report_DCF!$B$4="M USD"</xm:f>
            <x14:dxf>
              <numFmt numFmtId="189" formatCode="#,##0,,_);\(#,##0,,\);&quot; - &quot;;@_)"/>
            </x14:dxf>
          </x14:cfRule>
          <xm:sqref>M6</xm:sqref>
        </x14:conditionalFormatting>
        <x14:conditionalFormatting xmlns:xm="http://schemas.microsoft.com/office/excel/2006/main">
          <x14:cfRule type="expression" priority="71" stopIfTrue="1" id="{9B6DE688-EEAD-45BF-B44B-2A3896451F1B}">
            <xm:f>Report_DCF!$B$4="M USD"</xm:f>
            <x14:dxf>
              <numFmt numFmtId="189" formatCode="#,##0,,_);\(#,##0,,\);&quot; - &quot;;@_)"/>
            </x14:dxf>
          </x14:cfRule>
          <xm:sqref>N6</xm:sqref>
        </x14:conditionalFormatting>
        <x14:conditionalFormatting xmlns:xm="http://schemas.microsoft.com/office/excel/2006/main">
          <x14:cfRule type="expression" priority="70" stopIfTrue="1" id="{ED5B3F3B-BCCA-4D11-BE41-0C3AA8BB4147}">
            <xm:f>Report_DCF!$B$4="M USD"</xm:f>
            <x14:dxf>
              <numFmt numFmtId="189" formatCode="#,##0,,_);\(#,##0,,\);&quot; - &quot;;@_)"/>
            </x14:dxf>
          </x14:cfRule>
          <xm:sqref>F7</xm:sqref>
        </x14:conditionalFormatting>
        <x14:conditionalFormatting xmlns:xm="http://schemas.microsoft.com/office/excel/2006/main">
          <x14:cfRule type="expression" priority="69" stopIfTrue="1" id="{575AB25E-A49F-421F-AEB5-1CF7A00B4B9C}">
            <xm:f>Report_DCF!$B$4="M USD"</xm:f>
            <x14:dxf>
              <numFmt numFmtId="189" formatCode="#,##0,,_);\(#,##0,,\);&quot; - &quot;;@_)"/>
            </x14:dxf>
          </x14:cfRule>
          <xm:sqref>G7</xm:sqref>
        </x14:conditionalFormatting>
        <x14:conditionalFormatting xmlns:xm="http://schemas.microsoft.com/office/excel/2006/main">
          <x14:cfRule type="expression" priority="68" stopIfTrue="1" id="{2A9409C0-50E7-43F7-AB6B-A4DD4E66A869}">
            <xm:f>Report_DCF!$B$4="M USD"</xm:f>
            <x14:dxf>
              <numFmt numFmtId="189" formatCode="#,##0,,_);\(#,##0,,\);&quot; - &quot;;@_)"/>
            </x14:dxf>
          </x14:cfRule>
          <xm:sqref>H7</xm:sqref>
        </x14:conditionalFormatting>
        <x14:conditionalFormatting xmlns:xm="http://schemas.microsoft.com/office/excel/2006/main">
          <x14:cfRule type="expression" priority="67" stopIfTrue="1" id="{C2C5F388-4E83-4BBA-A5C8-2CB924FC5318}">
            <xm:f>Report_DCF!$B$4="M USD"</xm:f>
            <x14:dxf>
              <numFmt numFmtId="189" formatCode="#,##0,,_);\(#,##0,,\);&quot; - &quot;;@_)"/>
            </x14:dxf>
          </x14:cfRule>
          <xm:sqref>I7</xm:sqref>
        </x14:conditionalFormatting>
        <x14:conditionalFormatting xmlns:xm="http://schemas.microsoft.com/office/excel/2006/main">
          <x14:cfRule type="expression" priority="66" stopIfTrue="1" id="{EC2D1AB7-83E4-4438-90B9-2661100D6B56}">
            <xm:f>Report_DCF!$B$4="M USD"</xm:f>
            <x14:dxf>
              <numFmt numFmtId="189" formatCode="#,##0,,_);\(#,##0,,\);&quot; - &quot;;@_)"/>
            </x14:dxf>
          </x14:cfRule>
          <xm:sqref>J7</xm:sqref>
        </x14:conditionalFormatting>
        <x14:conditionalFormatting xmlns:xm="http://schemas.microsoft.com/office/excel/2006/main">
          <x14:cfRule type="expression" priority="65" stopIfTrue="1" id="{AEA69EBB-ADB5-4A58-A5F9-7242DE3F9CB4}">
            <xm:f>Report_DCF!$B$4="M USD"</xm:f>
            <x14:dxf>
              <numFmt numFmtId="189" formatCode="#,##0,,_);\(#,##0,,\);&quot; - &quot;;@_)"/>
            </x14:dxf>
          </x14:cfRule>
          <xm:sqref>K7</xm:sqref>
        </x14:conditionalFormatting>
        <x14:conditionalFormatting xmlns:xm="http://schemas.microsoft.com/office/excel/2006/main">
          <x14:cfRule type="expression" priority="64" stopIfTrue="1" id="{C6A1AA7E-B9C2-46F6-A6B2-5ABEB13F9F00}">
            <xm:f>Report_DCF!$B$4="M USD"</xm:f>
            <x14:dxf>
              <numFmt numFmtId="189" formatCode="#,##0,,_);\(#,##0,,\);&quot; - &quot;;@_)"/>
            </x14:dxf>
          </x14:cfRule>
          <xm:sqref>L7</xm:sqref>
        </x14:conditionalFormatting>
        <x14:conditionalFormatting xmlns:xm="http://schemas.microsoft.com/office/excel/2006/main">
          <x14:cfRule type="expression" priority="63" stopIfTrue="1" id="{ADB18362-149C-4568-908F-922BE5D1EE01}">
            <xm:f>Report_DCF!$B$4="M USD"</xm:f>
            <x14:dxf>
              <numFmt numFmtId="189" formatCode="#,##0,,_);\(#,##0,,\);&quot; - &quot;;@_)"/>
            </x14:dxf>
          </x14:cfRule>
          <xm:sqref>M7</xm:sqref>
        </x14:conditionalFormatting>
        <x14:conditionalFormatting xmlns:xm="http://schemas.microsoft.com/office/excel/2006/main">
          <x14:cfRule type="expression" priority="62" stopIfTrue="1" id="{C58DD750-1D6D-46E1-AEC1-A62D2C6320C4}">
            <xm:f>Report_DCF!$B$4="M USD"</xm:f>
            <x14:dxf>
              <numFmt numFmtId="189" formatCode="#,##0,,_);\(#,##0,,\);&quot; - &quot;;@_)"/>
            </x14:dxf>
          </x14:cfRule>
          <xm:sqref>N7</xm:sqref>
        </x14:conditionalFormatting>
        <x14:conditionalFormatting xmlns:xm="http://schemas.microsoft.com/office/excel/2006/main">
          <x14:cfRule type="expression" priority="61" stopIfTrue="1" id="{EC6C2A2E-C768-4012-891E-67C3E4BD6D11}">
            <xm:f>Report_DCF!$B$4="M USD"</xm:f>
            <x14:dxf>
              <numFmt numFmtId="189" formatCode="#,##0,,_);\(#,##0,,\);&quot; - &quot;;@_)"/>
            </x14:dxf>
          </x14:cfRule>
          <xm:sqref>F8</xm:sqref>
        </x14:conditionalFormatting>
        <x14:conditionalFormatting xmlns:xm="http://schemas.microsoft.com/office/excel/2006/main">
          <x14:cfRule type="expression" priority="60" stopIfTrue="1" id="{B54B32AD-DCB0-4A00-B152-3E5B0BBDC465}">
            <xm:f>Report_DCF!$B$4="M USD"</xm:f>
            <x14:dxf>
              <numFmt numFmtId="189" formatCode="#,##0,,_);\(#,##0,,\);&quot; - &quot;;@_)"/>
            </x14:dxf>
          </x14:cfRule>
          <xm:sqref>G8</xm:sqref>
        </x14:conditionalFormatting>
        <x14:conditionalFormatting xmlns:xm="http://schemas.microsoft.com/office/excel/2006/main">
          <x14:cfRule type="expression" priority="59" stopIfTrue="1" id="{BD37E3F9-32EA-4A18-ADE4-A42A9BF9D403}">
            <xm:f>Report_DCF!$B$4="M USD"</xm:f>
            <x14:dxf>
              <numFmt numFmtId="189" formatCode="#,##0,,_);\(#,##0,,\);&quot; - &quot;;@_)"/>
            </x14:dxf>
          </x14:cfRule>
          <xm:sqref>H8</xm:sqref>
        </x14:conditionalFormatting>
        <x14:conditionalFormatting xmlns:xm="http://schemas.microsoft.com/office/excel/2006/main">
          <x14:cfRule type="expression" priority="58" stopIfTrue="1" id="{4E76D911-3F53-473E-9145-C64A0154D8DA}">
            <xm:f>Report_DCF!$B$4="M USD"</xm:f>
            <x14:dxf>
              <numFmt numFmtId="189" formatCode="#,##0,,_);\(#,##0,,\);&quot; - &quot;;@_)"/>
            </x14:dxf>
          </x14:cfRule>
          <xm:sqref>I8</xm:sqref>
        </x14:conditionalFormatting>
        <x14:conditionalFormatting xmlns:xm="http://schemas.microsoft.com/office/excel/2006/main">
          <x14:cfRule type="expression" priority="57" stopIfTrue="1" id="{07FD3A8A-71C6-4119-B0A0-CB065B71B0EC}">
            <xm:f>Report_DCF!$B$4="M USD"</xm:f>
            <x14:dxf>
              <numFmt numFmtId="189" formatCode="#,##0,,_);\(#,##0,,\);&quot; - &quot;;@_)"/>
            </x14:dxf>
          </x14:cfRule>
          <xm:sqref>J8</xm:sqref>
        </x14:conditionalFormatting>
        <x14:conditionalFormatting xmlns:xm="http://schemas.microsoft.com/office/excel/2006/main">
          <x14:cfRule type="expression" priority="56" stopIfTrue="1" id="{FCDF9350-4030-4A6D-87D1-F1B02A9BCB7E}">
            <xm:f>Report_DCF!$B$4="M USD"</xm:f>
            <x14:dxf>
              <numFmt numFmtId="189" formatCode="#,##0,,_);\(#,##0,,\);&quot; - &quot;;@_)"/>
            </x14:dxf>
          </x14:cfRule>
          <xm:sqref>K8</xm:sqref>
        </x14:conditionalFormatting>
        <x14:conditionalFormatting xmlns:xm="http://schemas.microsoft.com/office/excel/2006/main">
          <x14:cfRule type="expression" priority="55" stopIfTrue="1" id="{FA05E122-FC1C-4379-976A-D87DC55E447F}">
            <xm:f>Report_DCF!$B$4="M USD"</xm:f>
            <x14:dxf>
              <numFmt numFmtId="189" formatCode="#,##0,,_);\(#,##0,,\);&quot; - &quot;;@_)"/>
            </x14:dxf>
          </x14:cfRule>
          <xm:sqref>L8</xm:sqref>
        </x14:conditionalFormatting>
        <x14:conditionalFormatting xmlns:xm="http://schemas.microsoft.com/office/excel/2006/main">
          <x14:cfRule type="expression" priority="54" stopIfTrue="1" id="{B1808028-CE36-4796-BB05-40DD84F82263}">
            <xm:f>Report_DCF!$B$4="M USD"</xm:f>
            <x14:dxf>
              <numFmt numFmtId="189" formatCode="#,##0,,_);\(#,##0,,\);&quot; - &quot;;@_)"/>
            </x14:dxf>
          </x14:cfRule>
          <xm:sqref>M8</xm:sqref>
        </x14:conditionalFormatting>
        <x14:conditionalFormatting xmlns:xm="http://schemas.microsoft.com/office/excel/2006/main">
          <x14:cfRule type="expression" priority="53" stopIfTrue="1" id="{E5460242-F146-47B8-924F-E7C0B3A8BFCE}">
            <xm:f>Report_DCF!$B$4="M USD"</xm:f>
            <x14:dxf>
              <numFmt numFmtId="189" formatCode="#,##0,,_);\(#,##0,,\);&quot; - &quot;;@_)"/>
            </x14:dxf>
          </x14:cfRule>
          <xm:sqref>N8</xm:sqref>
        </x14:conditionalFormatting>
        <x14:conditionalFormatting xmlns:xm="http://schemas.microsoft.com/office/excel/2006/main">
          <x14:cfRule type="expression" priority="52" stopIfTrue="1" id="{A334550A-24FA-4F37-A606-8D63A6B1C61C}">
            <xm:f>Report_DCF!$B$4="M USD"</xm:f>
            <x14:dxf>
              <numFmt numFmtId="189" formatCode="#,##0,,_);\(#,##0,,\);&quot; - &quot;;@_)"/>
            </x14:dxf>
          </x14:cfRule>
          <xm:sqref>F9</xm:sqref>
        </x14:conditionalFormatting>
        <x14:conditionalFormatting xmlns:xm="http://schemas.microsoft.com/office/excel/2006/main">
          <x14:cfRule type="expression" priority="51" stopIfTrue="1" id="{61A82FFC-D145-4F8B-9FF2-09C7F962313E}">
            <xm:f>Report_DCF!$B$4="M USD"</xm:f>
            <x14:dxf>
              <numFmt numFmtId="189" formatCode="#,##0,,_);\(#,##0,,\);&quot; - &quot;;@_)"/>
            </x14:dxf>
          </x14:cfRule>
          <xm:sqref>G9</xm:sqref>
        </x14:conditionalFormatting>
        <x14:conditionalFormatting xmlns:xm="http://schemas.microsoft.com/office/excel/2006/main">
          <x14:cfRule type="expression" priority="50" stopIfTrue="1" id="{7BAA6A18-58C0-46EC-8CA6-2F91B6C580F0}">
            <xm:f>Report_DCF!$B$4="M USD"</xm:f>
            <x14:dxf>
              <numFmt numFmtId="189" formatCode="#,##0,,_);\(#,##0,,\);&quot; - &quot;;@_)"/>
            </x14:dxf>
          </x14:cfRule>
          <xm:sqref>H9</xm:sqref>
        </x14:conditionalFormatting>
        <x14:conditionalFormatting xmlns:xm="http://schemas.microsoft.com/office/excel/2006/main">
          <x14:cfRule type="expression" priority="49" stopIfTrue="1" id="{102D6735-F47A-461E-9EB7-D482EB8FFFAA}">
            <xm:f>Report_DCF!$B$4="M USD"</xm:f>
            <x14:dxf>
              <numFmt numFmtId="189" formatCode="#,##0,,_);\(#,##0,,\);&quot; - &quot;;@_)"/>
            </x14:dxf>
          </x14:cfRule>
          <xm:sqref>I9</xm:sqref>
        </x14:conditionalFormatting>
        <x14:conditionalFormatting xmlns:xm="http://schemas.microsoft.com/office/excel/2006/main">
          <x14:cfRule type="expression" priority="48" stopIfTrue="1" id="{A19F8FCF-6D2A-41BB-A03E-A7B70D9A8987}">
            <xm:f>Report_DCF!$B$4="M USD"</xm:f>
            <x14:dxf>
              <numFmt numFmtId="189" formatCode="#,##0,,_);\(#,##0,,\);&quot; - &quot;;@_)"/>
            </x14:dxf>
          </x14:cfRule>
          <xm:sqref>J9</xm:sqref>
        </x14:conditionalFormatting>
        <x14:conditionalFormatting xmlns:xm="http://schemas.microsoft.com/office/excel/2006/main">
          <x14:cfRule type="expression" priority="47" stopIfTrue="1" id="{B5E6A9A6-0828-44DF-8D1D-63994C9A4825}">
            <xm:f>Report_DCF!$B$4="M USD"</xm:f>
            <x14:dxf>
              <numFmt numFmtId="189" formatCode="#,##0,,_);\(#,##0,,\);&quot; - &quot;;@_)"/>
            </x14:dxf>
          </x14:cfRule>
          <xm:sqref>K9</xm:sqref>
        </x14:conditionalFormatting>
        <x14:conditionalFormatting xmlns:xm="http://schemas.microsoft.com/office/excel/2006/main">
          <x14:cfRule type="expression" priority="46" stopIfTrue="1" id="{6E43BC01-97F2-4D7D-8323-C50B01DDD2E9}">
            <xm:f>Report_DCF!$B$4="M USD"</xm:f>
            <x14:dxf>
              <numFmt numFmtId="189" formatCode="#,##0,,_);\(#,##0,,\);&quot; - &quot;;@_)"/>
            </x14:dxf>
          </x14:cfRule>
          <xm:sqref>L9</xm:sqref>
        </x14:conditionalFormatting>
        <x14:conditionalFormatting xmlns:xm="http://schemas.microsoft.com/office/excel/2006/main">
          <x14:cfRule type="expression" priority="45" stopIfTrue="1" id="{6BA9B2C1-64B5-40F8-9A13-BCE5511A8470}">
            <xm:f>Report_DCF!$B$4="M USD"</xm:f>
            <x14:dxf>
              <numFmt numFmtId="189" formatCode="#,##0,,_);\(#,##0,,\);&quot; - &quot;;@_)"/>
            </x14:dxf>
          </x14:cfRule>
          <xm:sqref>M9</xm:sqref>
        </x14:conditionalFormatting>
        <x14:conditionalFormatting xmlns:xm="http://schemas.microsoft.com/office/excel/2006/main">
          <x14:cfRule type="expression" priority="44" stopIfTrue="1" id="{FB166859-3322-4EFB-9C2F-A2887F29F762}">
            <xm:f>Report_DCF!$B$4="M USD"</xm:f>
            <x14:dxf>
              <numFmt numFmtId="189" formatCode="#,##0,,_);\(#,##0,,\);&quot; - &quot;;@_)"/>
            </x14:dxf>
          </x14:cfRule>
          <xm:sqref>N9</xm:sqref>
        </x14:conditionalFormatting>
        <x14:conditionalFormatting xmlns:xm="http://schemas.microsoft.com/office/excel/2006/main">
          <x14:cfRule type="expression" priority="43" stopIfTrue="1" id="{16729D0B-D689-4A17-A10A-0FAD29E65F54}">
            <xm:f>Report_DCF!$B$4="M USD"</xm:f>
            <x14:dxf>
              <numFmt numFmtId="189" formatCode="#,##0,,_);\(#,##0,,\);&quot; - &quot;;@_)"/>
            </x14:dxf>
          </x14:cfRule>
          <xm:sqref>F10</xm:sqref>
        </x14:conditionalFormatting>
        <x14:conditionalFormatting xmlns:xm="http://schemas.microsoft.com/office/excel/2006/main">
          <x14:cfRule type="expression" priority="42" stopIfTrue="1" id="{5873F1AA-E39E-4180-A9F4-168F92218432}">
            <xm:f>Report_DCF!$B$4="M USD"</xm:f>
            <x14:dxf>
              <numFmt numFmtId="189" formatCode="#,##0,,_);\(#,##0,,\);&quot; - &quot;;@_)"/>
            </x14:dxf>
          </x14:cfRule>
          <xm:sqref>G10</xm:sqref>
        </x14:conditionalFormatting>
        <x14:conditionalFormatting xmlns:xm="http://schemas.microsoft.com/office/excel/2006/main">
          <x14:cfRule type="expression" priority="41" stopIfTrue="1" id="{BBF78D2C-E2AB-459A-911B-7D524D870842}">
            <xm:f>Report_DCF!$B$4="M USD"</xm:f>
            <x14:dxf>
              <numFmt numFmtId="189" formatCode="#,##0,,_);\(#,##0,,\);&quot; - &quot;;@_)"/>
            </x14:dxf>
          </x14:cfRule>
          <xm:sqref>H10</xm:sqref>
        </x14:conditionalFormatting>
        <x14:conditionalFormatting xmlns:xm="http://schemas.microsoft.com/office/excel/2006/main">
          <x14:cfRule type="expression" priority="40" stopIfTrue="1" id="{3391899B-989E-4FDE-AEF3-834FBDAB579F}">
            <xm:f>Report_DCF!$B$4="M USD"</xm:f>
            <x14:dxf>
              <numFmt numFmtId="189" formatCode="#,##0,,_);\(#,##0,,\);&quot; - &quot;;@_)"/>
            </x14:dxf>
          </x14:cfRule>
          <xm:sqref>I10</xm:sqref>
        </x14:conditionalFormatting>
        <x14:conditionalFormatting xmlns:xm="http://schemas.microsoft.com/office/excel/2006/main">
          <x14:cfRule type="expression" priority="39" stopIfTrue="1" id="{B2D2EE9B-3CAC-4660-A602-284E36D07FA2}">
            <xm:f>Report_DCF!$B$4="M USD"</xm:f>
            <x14:dxf>
              <numFmt numFmtId="189" formatCode="#,##0,,_);\(#,##0,,\);&quot; - &quot;;@_)"/>
            </x14:dxf>
          </x14:cfRule>
          <xm:sqref>J10</xm:sqref>
        </x14:conditionalFormatting>
        <x14:conditionalFormatting xmlns:xm="http://schemas.microsoft.com/office/excel/2006/main">
          <x14:cfRule type="expression" priority="38" stopIfTrue="1" id="{B7DE17CB-8A33-4B28-98FB-4B98D26DC87A}">
            <xm:f>Report_DCF!$B$4="M USD"</xm:f>
            <x14:dxf>
              <numFmt numFmtId="189" formatCode="#,##0,,_);\(#,##0,,\);&quot; - &quot;;@_)"/>
            </x14:dxf>
          </x14:cfRule>
          <xm:sqref>K10</xm:sqref>
        </x14:conditionalFormatting>
        <x14:conditionalFormatting xmlns:xm="http://schemas.microsoft.com/office/excel/2006/main">
          <x14:cfRule type="expression" priority="37" stopIfTrue="1" id="{203CA29C-0156-4683-9E0E-C4C111FB4DF3}">
            <xm:f>Report_DCF!$B$4="M USD"</xm:f>
            <x14:dxf>
              <numFmt numFmtId="189" formatCode="#,##0,,_);\(#,##0,,\);&quot; - &quot;;@_)"/>
            </x14:dxf>
          </x14:cfRule>
          <xm:sqref>L10</xm:sqref>
        </x14:conditionalFormatting>
        <x14:conditionalFormatting xmlns:xm="http://schemas.microsoft.com/office/excel/2006/main">
          <x14:cfRule type="expression" priority="36" stopIfTrue="1" id="{E40012A8-FB54-46EA-B458-36C747C6288B}">
            <xm:f>Report_DCF!$B$4="M USD"</xm:f>
            <x14:dxf>
              <numFmt numFmtId="189" formatCode="#,##0,,_);\(#,##0,,\);&quot; - &quot;;@_)"/>
            </x14:dxf>
          </x14:cfRule>
          <xm:sqref>M10</xm:sqref>
        </x14:conditionalFormatting>
        <x14:conditionalFormatting xmlns:xm="http://schemas.microsoft.com/office/excel/2006/main">
          <x14:cfRule type="expression" priority="35" stopIfTrue="1" id="{883CA953-F5A0-4E88-9791-E09B70E242C4}">
            <xm:f>Report_DCF!$B$4="M USD"</xm:f>
            <x14:dxf>
              <numFmt numFmtId="189" formatCode="#,##0,,_);\(#,##0,,\);&quot; - &quot;;@_)"/>
            </x14:dxf>
          </x14:cfRule>
          <xm:sqref>N10</xm:sqref>
        </x14:conditionalFormatting>
        <x14:conditionalFormatting xmlns:xm="http://schemas.microsoft.com/office/excel/2006/main">
          <x14:cfRule type="expression" priority="34" stopIfTrue="1" id="{59D5F75B-C0CC-4F29-88D6-1E0C62CDB1F7}">
            <xm:f>Report_DCF!$B$4="M USD"</xm:f>
            <x14:dxf>
              <numFmt numFmtId="189" formatCode="#,##0,,_);\(#,##0,,\);&quot; - &quot;;@_)"/>
            </x14:dxf>
          </x14:cfRule>
          <xm:sqref>F11</xm:sqref>
        </x14:conditionalFormatting>
        <x14:conditionalFormatting xmlns:xm="http://schemas.microsoft.com/office/excel/2006/main">
          <x14:cfRule type="expression" priority="33" stopIfTrue="1" id="{98182C62-49A7-4978-A99C-56707C0A6534}">
            <xm:f>Report_DCF!$B$4="M USD"</xm:f>
            <x14:dxf>
              <numFmt numFmtId="189" formatCode="#,##0,,_);\(#,##0,,\);&quot; - &quot;;@_)"/>
            </x14:dxf>
          </x14:cfRule>
          <xm:sqref>G11</xm:sqref>
        </x14:conditionalFormatting>
        <x14:conditionalFormatting xmlns:xm="http://schemas.microsoft.com/office/excel/2006/main">
          <x14:cfRule type="expression" priority="32" stopIfTrue="1" id="{B33F2415-AE0F-4E50-9145-FE81277CD41A}">
            <xm:f>Report_DCF!$B$4="M USD"</xm:f>
            <x14:dxf>
              <numFmt numFmtId="189" formatCode="#,##0,,_);\(#,##0,,\);&quot; - &quot;;@_)"/>
            </x14:dxf>
          </x14:cfRule>
          <xm:sqref>H11</xm:sqref>
        </x14:conditionalFormatting>
        <x14:conditionalFormatting xmlns:xm="http://schemas.microsoft.com/office/excel/2006/main">
          <x14:cfRule type="expression" priority="31" stopIfTrue="1" id="{D703F4B8-A14D-4F5B-8332-007169438142}">
            <xm:f>Report_DCF!$B$4="M USD"</xm:f>
            <x14:dxf>
              <numFmt numFmtId="189" formatCode="#,##0,,_);\(#,##0,,\);&quot; - &quot;;@_)"/>
            </x14:dxf>
          </x14:cfRule>
          <xm:sqref>I11</xm:sqref>
        </x14:conditionalFormatting>
        <x14:conditionalFormatting xmlns:xm="http://schemas.microsoft.com/office/excel/2006/main">
          <x14:cfRule type="expression" priority="30" stopIfTrue="1" id="{4C403BC1-1CE9-4573-AA53-DE1D2485E817}">
            <xm:f>Report_DCF!$B$4="M USD"</xm:f>
            <x14:dxf>
              <numFmt numFmtId="189" formatCode="#,##0,,_);\(#,##0,,\);&quot; - &quot;;@_)"/>
            </x14:dxf>
          </x14:cfRule>
          <xm:sqref>J11</xm:sqref>
        </x14:conditionalFormatting>
        <x14:conditionalFormatting xmlns:xm="http://schemas.microsoft.com/office/excel/2006/main">
          <x14:cfRule type="expression" priority="29" stopIfTrue="1" id="{C89D87FC-46B6-4821-8511-C958100ECFF2}">
            <xm:f>Report_DCF!$B$4="M USD"</xm:f>
            <x14:dxf>
              <numFmt numFmtId="189" formatCode="#,##0,,_);\(#,##0,,\);&quot; - &quot;;@_)"/>
            </x14:dxf>
          </x14:cfRule>
          <xm:sqref>K11</xm:sqref>
        </x14:conditionalFormatting>
        <x14:conditionalFormatting xmlns:xm="http://schemas.microsoft.com/office/excel/2006/main">
          <x14:cfRule type="expression" priority="28" stopIfTrue="1" id="{81F8F42D-0A79-4B47-A8F7-5451616D6BE3}">
            <xm:f>Report_DCF!$B$4="M USD"</xm:f>
            <x14:dxf>
              <numFmt numFmtId="189" formatCode="#,##0,,_);\(#,##0,,\);&quot; - &quot;;@_)"/>
            </x14:dxf>
          </x14:cfRule>
          <xm:sqref>L11</xm:sqref>
        </x14:conditionalFormatting>
        <x14:conditionalFormatting xmlns:xm="http://schemas.microsoft.com/office/excel/2006/main">
          <x14:cfRule type="expression" priority="27" stopIfTrue="1" id="{41315615-F36D-473A-A759-C75AAEC5E42A}">
            <xm:f>Report_DCF!$B$4="M USD"</xm:f>
            <x14:dxf>
              <numFmt numFmtId="189" formatCode="#,##0,,_);\(#,##0,,\);&quot; - &quot;;@_)"/>
            </x14:dxf>
          </x14:cfRule>
          <xm:sqref>M11</xm:sqref>
        </x14:conditionalFormatting>
        <x14:conditionalFormatting xmlns:xm="http://schemas.microsoft.com/office/excel/2006/main">
          <x14:cfRule type="expression" priority="26" stopIfTrue="1" id="{438E0DE6-F17D-4936-B740-C0FC8EECBF22}">
            <xm:f>Report_DCF!$B$4="M USD"</xm:f>
            <x14:dxf>
              <numFmt numFmtId="189" formatCode="#,##0,,_);\(#,##0,,\);&quot; - &quot;;@_)"/>
            </x14:dxf>
          </x14:cfRule>
          <xm:sqref>N11</xm:sqref>
        </x14:conditionalFormatting>
        <x14:conditionalFormatting xmlns:xm="http://schemas.microsoft.com/office/excel/2006/main">
          <x14:cfRule type="expression" priority="25" stopIfTrue="1" id="{00D0C70F-D8EB-4116-AFD0-DD7D7D4CA03A}">
            <xm:f>Report_DCF!$B$4="M USD"</xm:f>
            <x14:dxf>
              <numFmt numFmtId="189" formatCode="#,##0,,_);\(#,##0,,\);&quot; - &quot;;@_)"/>
            </x14:dxf>
          </x14:cfRule>
          <xm:sqref>F12</xm:sqref>
        </x14:conditionalFormatting>
        <x14:conditionalFormatting xmlns:xm="http://schemas.microsoft.com/office/excel/2006/main">
          <x14:cfRule type="expression" priority="24" stopIfTrue="1" id="{6571E50B-BA0D-4CD3-8137-EBC7774C8BDC}">
            <xm:f>Report_DCF!$B$4="M USD"</xm:f>
            <x14:dxf>
              <numFmt numFmtId="189" formatCode="#,##0,,_);\(#,##0,,\);&quot; - &quot;;@_)"/>
            </x14:dxf>
          </x14:cfRule>
          <xm:sqref>G12</xm:sqref>
        </x14:conditionalFormatting>
        <x14:conditionalFormatting xmlns:xm="http://schemas.microsoft.com/office/excel/2006/main">
          <x14:cfRule type="expression" priority="23" stopIfTrue="1" id="{9C7DA5D3-6BE9-41CA-A8BB-A71C91DF6882}">
            <xm:f>Report_DCF!$B$4="M USD"</xm:f>
            <x14:dxf>
              <numFmt numFmtId="189" formatCode="#,##0,,_);\(#,##0,,\);&quot; - &quot;;@_)"/>
            </x14:dxf>
          </x14:cfRule>
          <xm:sqref>H12</xm:sqref>
        </x14:conditionalFormatting>
        <x14:conditionalFormatting xmlns:xm="http://schemas.microsoft.com/office/excel/2006/main">
          <x14:cfRule type="expression" priority="22" stopIfTrue="1" id="{B7FA461C-667F-4D0A-AC69-6E7A2D1A5A7A}">
            <xm:f>Report_DCF!$B$4="M USD"</xm:f>
            <x14:dxf>
              <numFmt numFmtId="189" formatCode="#,##0,,_);\(#,##0,,\);&quot; - &quot;;@_)"/>
            </x14:dxf>
          </x14:cfRule>
          <xm:sqref>I12</xm:sqref>
        </x14:conditionalFormatting>
        <x14:conditionalFormatting xmlns:xm="http://schemas.microsoft.com/office/excel/2006/main">
          <x14:cfRule type="expression" priority="21" stopIfTrue="1" id="{3D12EEBA-DB56-4FCE-A422-9C75731F1446}">
            <xm:f>Report_DCF!$B$4="M USD"</xm:f>
            <x14:dxf>
              <numFmt numFmtId="189" formatCode="#,##0,,_);\(#,##0,,\);&quot; - &quot;;@_)"/>
            </x14:dxf>
          </x14:cfRule>
          <xm:sqref>J12</xm:sqref>
        </x14:conditionalFormatting>
        <x14:conditionalFormatting xmlns:xm="http://schemas.microsoft.com/office/excel/2006/main">
          <x14:cfRule type="expression" priority="20" stopIfTrue="1" id="{D7FD0072-894C-452B-8D7C-536A44327D68}">
            <xm:f>Report_DCF!$B$4="M USD"</xm:f>
            <x14:dxf>
              <numFmt numFmtId="189" formatCode="#,##0,,_);\(#,##0,,\);&quot; - &quot;;@_)"/>
            </x14:dxf>
          </x14:cfRule>
          <xm:sqref>K12</xm:sqref>
        </x14:conditionalFormatting>
        <x14:conditionalFormatting xmlns:xm="http://schemas.microsoft.com/office/excel/2006/main">
          <x14:cfRule type="expression" priority="19" stopIfTrue="1" id="{83A360D8-0CE7-4926-82E2-E70A5B45F0EB}">
            <xm:f>Report_DCF!$B$4="M USD"</xm:f>
            <x14:dxf>
              <numFmt numFmtId="189" formatCode="#,##0,,_);\(#,##0,,\);&quot; - &quot;;@_)"/>
            </x14:dxf>
          </x14:cfRule>
          <xm:sqref>L12</xm:sqref>
        </x14:conditionalFormatting>
        <x14:conditionalFormatting xmlns:xm="http://schemas.microsoft.com/office/excel/2006/main">
          <x14:cfRule type="expression" priority="18" stopIfTrue="1" id="{13D9579B-0C16-4A78-85DA-B3D56F55D59C}">
            <xm:f>Report_DCF!$B$4="M USD"</xm:f>
            <x14:dxf>
              <numFmt numFmtId="189" formatCode="#,##0,,_);\(#,##0,,\);&quot; - &quot;;@_)"/>
            </x14:dxf>
          </x14:cfRule>
          <xm:sqref>M12</xm:sqref>
        </x14:conditionalFormatting>
        <x14:conditionalFormatting xmlns:xm="http://schemas.microsoft.com/office/excel/2006/main">
          <x14:cfRule type="expression" priority="17" stopIfTrue="1" id="{BCB20201-72B3-4180-ADEA-2215FCE02917}">
            <xm:f>Report_DCF!$B$4="M USD"</xm:f>
            <x14:dxf>
              <numFmt numFmtId="189" formatCode="#,##0,,_);\(#,##0,,\);&quot; - &quot;;@_)"/>
            </x14:dxf>
          </x14:cfRule>
          <xm:sqref>N12</xm:sqref>
        </x14:conditionalFormatting>
        <x14:conditionalFormatting xmlns:xm="http://schemas.microsoft.com/office/excel/2006/main">
          <x14:cfRule type="expression" priority="16" stopIfTrue="1" id="{7DB2085D-1896-4EDE-B0C8-D78BBF518F89}">
            <xm:f>Report_DCF!$B$4="M USD"</xm:f>
            <x14:dxf>
              <numFmt numFmtId="189" formatCode="#,##0,,_);\(#,##0,,\);&quot; - &quot;;@_)"/>
            </x14:dxf>
          </x14:cfRule>
          <xm:sqref>F13</xm:sqref>
        </x14:conditionalFormatting>
        <x14:conditionalFormatting xmlns:xm="http://schemas.microsoft.com/office/excel/2006/main">
          <x14:cfRule type="expression" priority="15" stopIfTrue="1" id="{9A1CFF8A-DB82-41AF-BA37-732E31B672C5}">
            <xm:f>Report_DCF!$B$4="M USD"</xm:f>
            <x14:dxf>
              <numFmt numFmtId="189" formatCode="#,##0,,_);\(#,##0,,\);&quot; - &quot;;@_)"/>
            </x14:dxf>
          </x14:cfRule>
          <xm:sqref>G13</xm:sqref>
        </x14:conditionalFormatting>
        <x14:conditionalFormatting xmlns:xm="http://schemas.microsoft.com/office/excel/2006/main">
          <x14:cfRule type="expression" priority="14" stopIfTrue="1" id="{D18F9795-E0E2-4DD4-A32D-FE8516E973C2}">
            <xm:f>Report_DCF!$B$4="M USD"</xm:f>
            <x14:dxf>
              <numFmt numFmtId="189" formatCode="#,##0,,_);\(#,##0,,\);&quot; - &quot;;@_)"/>
            </x14:dxf>
          </x14:cfRule>
          <xm:sqref>H13</xm:sqref>
        </x14:conditionalFormatting>
        <x14:conditionalFormatting xmlns:xm="http://schemas.microsoft.com/office/excel/2006/main">
          <x14:cfRule type="expression" priority="13" stopIfTrue="1" id="{4909BCD9-2BF9-4A56-8CC6-5C08DC062003}">
            <xm:f>Report_DCF!$B$4="M USD"</xm:f>
            <x14:dxf>
              <numFmt numFmtId="189" formatCode="#,##0,,_);\(#,##0,,\);&quot; - &quot;;@_)"/>
            </x14:dxf>
          </x14:cfRule>
          <xm:sqref>I13</xm:sqref>
        </x14:conditionalFormatting>
        <x14:conditionalFormatting xmlns:xm="http://schemas.microsoft.com/office/excel/2006/main">
          <x14:cfRule type="expression" priority="12" stopIfTrue="1" id="{D6B37FEF-7263-49AA-AD88-1AC6D734DD04}">
            <xm:f>Report_DCF!$B$4="M USD"</xm:f>
            <x14:dxf>
              <numFmt numFmtId="189" formatCode="#,##0,,_);\(#,##0,,\);&quot; - &quot;;@_)"/>
            </x14:dxf>
          </x14:cfRule>
          <xm:sqref>J13</xm:sqref>
        </x14:conditionalFormatting>
        <x14:conditionalFormatting xmlns:xm="http://schemas.microsoft.com/office/excel/2006/main">
          <x14:cfRule type="expression" priority="11" stopIfTrue="1" id="{7AC8DB99-BBC4-437E-AE6B-30022B6A2B4B}">
            <xm:f>Report_DCF!$B$4="M USD"</xm:f>
            <x14:dxf>
              <numFmt numFmtId="189" formatCode="#,##0,,_);\(#,##0,,\);&quot; - &quot;;@_)"/>
            </x14:dxf>
          </x14:cfRule>
          <xm:sqref>K13</xm:sqref>
        </x14:conditionalFormatting>
        <x14:conditionalFormatting xmlns:xm="http://schemas.microsoft.com/office/excel/2006/main">
          <x14:cfRule type="expression" priority="10" stopIfTrue="1" id="{0E8EA85F-2077-4674-B9D4-9F7983042F86}">
            <xm:f>Report_DCF!$B$4="M USD"</xm:f>
            <x14:dxf>
              <numFmt numFmtId="189" formatCode="#,##0,,_);\(#,##0,,\);&quot; - &quot;;@_)"/>
            </x14:dxf>
          </x14:cfRule>
          <xm:sqref>L13</xm:sqref>
        </x14:conditionalFormatting>
        <x14:conditionalFormatting xmlns:xm="http://schemas.microsoft.com/office/excel/2006/main">
          <x14:cfRule type="expression" priority="9" stopIfTrue="1" id="{1EADB603-38DC-4002-8DFA-B709969F75DA}">
            <xm:f>Report_DCF!$B$4="M USD"</xm:f>
            <x14:dxf>
              <numFmt numFmtId="189" formatCode="#,##0,,_);\(#,##0,,\);&quot; - &quot;;@_)"/>
            </x14:dxf>
          </x14:cfRule>
          <xm:sqref>M13</xm:sqref>
        </x14:conditionalFormatting>
        <x14:conditionalFormatting xmlns:xm="http://schemas.microsoft.com/office/excel/2006/main">
          <x14:cfRule type="expression" priority="8" stopIfTrue="1" id="{44AB011E-44FD-442D-A59D-230F50E0F2EA}">
            <xm:f>Report_DCF!$B$4="M USD"</xm:f>
            <x14:dxf>
              <numFmt numFmtId="189" formatCode="#,##0,,_);\(#,##0,,\);&quot; - &quot;;@_)"/>
            </x14:dxf>
          </x14:cfRule>
          <xm:sqref>F14</xm:sqref>
        </x14:conditionalFormatting>
        <x14:conditionalFormatting xmlns:xm="http://schemas.microsoft.com/office/excel/2006/main">
          <x14:cfRule type="expression" priority="7" stopIfTrue="1" id="{9AB575E0-2B5F-423E-97AC-1D3EE59CDF6A}">
            <xm:f>Report_DCF!$B$4="M USD"</xm:f>
            <x14:dxf>
              <numFmt numFmtId="189" formatCode="#,##0,,_);\(#,##0,,\);&quot; - &quot;;@_)"/>
            </x14:dxf>
          </x14:cfRule>
          <xm:sqref>G14</xm:sqref>
        </x14:conditionalFormatting>
        <x14:conditionalFormatting xmlns:xm="http://schemas.microsoft.com/office/excel/2006/main">
          <x14:cfRule type="expression" priority="6" stopIfTrue="1" id="{2FE22B8C-5BC2-4C90-9837-DA14BEFD4946}">
            <xm:f>Report_DCF!$B$4="M USD"</xm:f>
            <x14:dxf>
              <numFmt numFmtId="189" formatCode="#,##0,,_);\(#,##0,,\);&quot; - &quot;;@_)"/>
            </x14:dxf>
          </x14:cfRule>
          <xm:sqref>H14</xm:sqref>
        </x14:conditionalFormatting>
        <x14:conditionalFormatting xmlns:xm="http://schemas.microsoft.com/office/excel/2006/main">
          <x14:cfRule type="expression" priority="5" stopIfTrue="1" id="{51A09F51-199C-4180-8EEA-9A1FF446BFFA}">
            <xm:f>Report_DCF!$B$4="M USD"</xm:f>
            <x14:dxf>
              <numFmt numFmtId="189" formatCode="#,##0,,_);\(#,##0,,\);&quot; - &quot;;@_)"/>
            </x14:dxf>
          </x14:cfRule>
          <xm:sqref>I14</xm:sqref>
        </x14:conditionalFormatting>
        <x14:conditionalFormatting xmlns:xm="http://schemas.microsoft.com/office/excel/2006/main">
          <x14:cfRule type="expression" priority="4" stopIfTrue="1" id="{15248702-5FB0-40BB-84B3-600376D288CF}">
            <xm:f>Report_DCF!$B$4="M USD"</xm:f>
            <x14:dxf>
              <numFmt numFmtId="189" formatCode="#,##0,,_);\(#,##0,,\);&quot; - &quot;;@_)"/>
            </x14:dxf>
          </x14:cfRule>
          <xm:sqref>J14</xm:sqref>
        </x14:conditionalFormatting>
        <x14:conditionalFormatting xmlns:xm="http://schemas.microsoft.com/office/excel/2006/main">
          <x14:cfRule type="expression" priority="3" stopIfTrue="1" id="{072E6D16-49D5-48DB-BCC3-2D1A5633BC8C}">
            <xm:f>Report_DCF!$B$4="M USD"</xm:f>
            <x14:dxf>
              <numFmt numFmtId="189" formatCode="#,##0,,_);\(#,##0,,\);&quot; - &quot;;@_)"/>
            </x14:dxf>
          </x14:cfRule>
          <xm:sqref>K14</xm:sqref>
        </x14:conditionalFormatting>
        <x14:conditionalFormatting xmlns:xm="http://schemas.microsoft.com/office/excel/2006/main">
          <x14:cfRule type="expression" priority="2" stopIfTrue="1" id="{97B08750-9A64-4E28-B5C3-C597DA9FF231}">
            <xm:f>Report_DCF!$B$4="M USD"</xm:f>
            <x14:dxf>
              <numFmt numFmtId="189" formatCode="#,##0,,_);\(#,##0,,\);&quot; - &quot;;@_)"/>
            </x14:dxf>
          </x14:cfRule>
          <xm:sqref>L14</xm:sqref>
        </x14:conditionalFormatting>
        <x14:conditionalFormatting xmlns:xm="http://schemas.microsoft.com/office/excel/2006/main">
          <x14:cfRule type="expression" priority="1" stopIfTrue="1" id="{346ACFCE-FA95-488A-B8FF-45F61BB3C528}">
            <xm:f>Report_DCF!$B$4="M USD"</xm:f>
            <x14:dxf>
              <numFmt numFmtId="189" formatCode="#,##0,,_);\(#,##0,,\);&quot; - &quot;;@_)"/>
            </x14:dxf>
          </x14:cfRule>
          <xm:sqref>M14</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0BF71A-15D7-4669-85AB-55DDF1E40182}">
  <sheetPr>
    <tabColor rgb="FF00324B"/>
    <pageSetUpPr fitToPage="1"/>
  </sheetPr>
  <dimension ref="A1:N11"/>
  <sheetViews>
    <sheetView showGridLines="0" zoomScaleNormal="100" workbookViewId="0">
      <pane ySplit="1" topLeftCell="A2" activePane="bottomLeft" state="frozen"/>
      <selection pane="bottomLeft"/>
    </sheetView>
  </sheetViews>
  <sheetFormatPr defaultColWidth="14.125" defaultRowHeight="14.25" customHeight="1" x14ac:dyDescent="0.3"/>
  <cols>
    <col min="1" max="1" width="14.125" style="5"/>
    <col min="2" max="5" width="14.125" style="4"/>
    <col min="6" max="16384" width="14.125" style="5"/>
  </cols>
  <sheetData>
    <row r="1" spans="1:14" s="1" customFormat="1" ht="14.25" customHeight="1" x14ac:dyDescent="0.3">
      <c r="A1" s="36" t="s">
        <v>277</v>
      </c>
      <c r="B1" s="2"/>
      <c r="C1" s="2"/>
      <c r="D1" s="2"/>
      <c r="E1" s="2"/>
      <c r="H1" s="7" t="s">
        <v>322</v>
      </c>
      <c r="I1" s="124">
        <f>DCF!I44</f>
        <v>533370328.07791471</v>
      </c>
      <c r="J1" s="124">
        <f>DCF!J44</f>
        <v>1055349622.8834585</v>
      </c>
      <c r="K1" s="124">
        <f>DCF!K44</f>
        <v>1078635082.987505</v>
      </c>
      <c r="L1" s="124">
        <f>DCF!L44</f>
        <v>1100866616.6115828</v>
      </c>
      <c r="M1" s="124">
        <f>DCF!M44</f>
        <v>1121116651.6152</v>
      </c>
    </row>
    <row r="2" spans="1:14" ht="14.25" customHeight="1" x14ac:dyDescent="0.3">
      <c r="A2" s="3"/>
    </row>
    <row r="3" spans="1:14" ht="14.25" customHeight="1" x14ac:dyDescent="0.3">
      <c r="A3" s="3"/>
      <c r="F3" s="39" t="s">
        <v>166</v>
      </c>
      <c r="G3" s="39"/>
      <c r="H3" s="39"/>
      <c r="I3" s="40" t="s">
        <v>167</v>
      </c>
      <c r="J3" s="40"/>
      <c r="K3" s="40"/>
      <c r="L3" s="40"/>
      <c r="M3" s="40"/>
    </row>
    <row r="4" spans="1:14" ht="14.25" customHeight="1" x14ac:dyDescent="0.3">
      <c r="A4" s="7" t="s">
        <v>70</v>
      </c>
      <c r="B4" s="7" t="s">
        <v>71</v>
      </c>
      <c r="C4" s="7" t="s">
        <v>72</v>
      </c>
      <c r="D4" s="7" t="s">
        <v>73</v>
      </c>
      <c r="E4" s="7" t="s">
        <v>163</v>
      </c>
      <c r="F4" s="34">
        <v>2023</v>
      </c>
      <c r="G4" s="34">
        <v>2024</v>
      </c>
      <c r="H4" s="33">
        <v>45838</v>
      </c>
      <c r="I4" s="34">
        <v>2025</v>
      </c>
      <c r="J4" s="34">
        <v>2026</v>
      </c>
      <c r="K4" s="34">
        <v>2027</v>
      </c>
      <c r="L4" s="34">
        <v>2028</v>
      </c>
      <c r="M4" s="34">
        <v>2029</v>
      </c>
      <c r="N4" s="7" t="s">
        <v>75</v>
      </c>
    </row>
    <row r="5" spans="1:14" ht="14.25" customHeight="1" x14ac:dyDescent="0.3">
      <c r="A5" s="37" t="s">
        <v>76</v>
      </c>
      <c r="B5" s="37" t="s">
        <v>89</v>
      </c>
      <c r="C5" s="37" t="s">
        <v>113</v>
      </c>
      <c r="D5" s="37" t="s">
        <v>90</v>
      </c>
      <c r="E5" s="37" t="s">
        <v>90</v>
      </c>
      <c r="F5" s="35">
        <f>BS!F14+BS_A!F14</f>
        <v>2544067</v>
      </c>
      <c r="G5" s="35">
        <f>BS!G14+BS_A!G14</f>
        <v>2544067</v>
      </c>
      <c r="H5" s="35">
        <f>BS!H14+BS_A!H14</f>
        <v>2544067</v>
      </c>
      <c r="I5" s="35"/>
      <c r="J5" s="35"/>
      <c r="K5" s="35"/>
      <c r="L5" s="35"/>
      <c r="M5" s="35"/>
      <c r="N5" s="32"/>
    </row>
    <row r="6" spans="1:14" ht="14.25" customHeight="1" x14ac:dyDescent="0.3">
      <c r="A6" s="37" t="s">
        <v>76</v>
      </c>
      <c r="B6" s="37" t="s">
        <v>89</v>
      </c>
      <c r="C6" s="37" t="s">
        <v>113</v>
      </c>
      <c r="D6" s="37" t="s">
        <v>91</v>
      </c>
      <c r="E6" s="37" t="s">
        <v>92</v>
      </c>
      <c r="F6" s="35">
        <f>BS!F15+BS_A!F15</f>
        <v>27174134</v>
      </c>
      <c r="G6" s="35">
        <f>BS!G15+BS_A!G15</f>
        <v>27174134</v>
      </c>
      <c r="H6" s="35">
        <f>BS!H15+BS_A!H15</f>
        <v>27174134</v>
      </c>
      <c r="I6" s="35"/>
      <c r="J6" s="35"/>
      <c r="K6" s="35"/>
      <c r="L6" s="35"/>
      <c r="M6" s="35"/>
      <c r="N6" s="32"/>
    </row>
    <row r="7" spans="1:14" ht="14.25" customHeight="1" x14ac:dyDescent="0.3">
      <c r="A7" s="37" t="s">
        <v>76</v>
      </c>
      <c r="B7" s="37" t="s">
        <v>89</v>
      </c>
      <c r="C7" s="37" t="s">
        <v>113</v>
      </c>
      <c r="D7" s="37" t="s">
        <v>91</v>
      </c>
      <c r="E7" s="37" t="s">
        <v>93</v>
      </c>
      <c r="F7" s="35">
        <f>BS!F16+BS_A!F16</f>
        <v>-5389028</v>
      </c>
      <c r="G7" s="35">
        <f>BS!G16+BS_A!G16</f>
        <v>-6747734</v>
      </c>
      <c r="H7" s="35">
        <f>BS!H16+BS_A!H16</f>
        <v>-7427088</v>
      </c>
      <c r="I7" s="35"/>
      <c r="J7" s="35"/>
      <c r="K7" s="35"/>
      <c r="L7" s="35"/>
      <c r="M7" s="35"/>
      <c r="N7" s="32"/>
    </row>
    <row r="8" spans="1:14" ht="14.25" customHeight="1" x14ac:dyDescent="0.3">
      <c r="A8" s="37" t="s">
        <v>76</v>
      </c>
      <c r="B8" s="37" t="s">
        <v>89</v>
      </c>
      <c r="C8" s="37" t="s">
        <v>113</v>
      </c>
      <c r="D8" s="37" t="s">
        <v>94</v>
      </c>
      <c r="E8" s="37" t="s">
        <v>95</v>
      </c>
      <c r="F8" s="35">
        <f>BS!F17+BS_A!F17</f>
        <v>37395794</v>
      </c>
      <c r="G8" s="35">
        <f>BS!G17+BS_A!G17</f>
        <v>37395794</v>
      </c>
      <c r="H8" s="35">
        <f>BS!H17+BS_A!H17</f>
        <v>37395794</v>
      </c>
      <c r="I8" s="35"/>
      <c r="J8" s="35"/>
      <c r="K8" s="35"/>
      <c r="L8" s="35"/>
      <c r="M8" s="35"/>
      <c r="N8" s="32"/>
    </row>
    <row r="9" spans="1:14" ht="14.25" customHeight="1" x14ac:dyDescent="0.3">
      <c r="A9" s="37" t="s">
        <v>76</v>
      </c>
      <c r="B9" s="37" t="s">
        <v>89</v>
      </c>
      <c r="C9" s="37" t="s">
        <v>113</v>
      </c>
      <c r="D9" s="37" t="s">
        <v>94</v>
      </c>
      <c r="E9" s="37" t="s">
        <v>96</v>
      </c>
      <c r="F9" s="35">
        <f>BS!F18+BS_A!F18</f>
        <v>-7415501</v>
      </c>
      <c r="G9" s="35">
        <f>BS!G18+BS_A!G18</f>
        <v>-9285290</v>
      </c>
      <c r="H9" s="35">
        <f>BS!H18+BS_A!H18</f>
        <v>-10220185</v>
      </c>
      <c r="I9" s="35"/>
      <c r="J9" s="35"/>
      <c r="K9" s="35"/>
      <c r="L9" s="35"/>
      <c r="M9" s="35"/>
      <c r="N9" s="32"/>
    </row>
    <row r="10" spans="1:14" ht="14.25" customHeight="1" x14ac:dyDescent="0.3">
      <c r="A10" s="37" t="s">
        <v>76</v>
      </c>
      <c r="B10" s="37" t="s">
        <v>89</v>
      </c>
      <c r="C10" s="37" t="s">
        <v>114</v>
      </c>
      <c r="D10" s="37" t="s">
        <v>97</v>
      </c>
      <c r="E10" s="37" t="s">
        <v>97</v>
      </c>
      <c r="F10" s="35">
        <f>BS!F19+BS_A!F19</f>
        <v>3380178</v>
      </c>
      <c r="G10" s="35">
        <f>BS!G19+BS_A!G19</f>
        <v>2979548</v>
      </c>
      <c r="H10" s="35">
        <f>BS!H19+BS_A!H19</f>
        <v>2779233</v>
      </c>
      <c r="I10" s="35"/>
      <c r="J10" s="35"/>
      <c r="K10" s="35"/>
      <c r="L10" s="35"/>
      <c r="M10" s="35"/>
      <c r="N10" s="32"/>
    </row>
    <row r="11" spans="1:14" ht="14.25" customHeight="1" x14ac:dyDescent="0.3">
      <c r="A11" s="63"/>
      <c r="B11" s="63"/>
      <c r="C11" s="63"/>
      <c r="D11" s="63"/>
      <c r="E11" s="63" t="s">
        <v>278</v>
      </c>
      <c r="F11" s="64">
        <f t="shared" ref="F11:M11" si="0">IFERROR(SUM(F5:F10),0)</f>
        <v>57689644</v>
      </c>
      <c r="G11" s="64">
        <f t="shared" si="0"/>
        <v>54060519</v>
      </c>
      <c r="H11" s="64">
        <f t="shared" si="0"/>
        <v>52245955</v>
      </c>
      <c r="I11" s="64">
        <f t="shared" si="0"/>
        <v>0</v>
      </c>
      <c r="J11" s="64">
        <f t="shared" si="0"/>
        <v>0</v>
      </c>
      <c r="K11" s="64">
        <f t="shared" si="0"/>
        <v>0</v>
      </c>
      <c r="L11" s="64">
        <f t="shared" si="0"/>
        <v>0</v>
      </c>
      <c r="M11" s="64">
        <f t="shared" si="0"/>
        <v>0</v>
      </c>
    </row>
  </sheetData>
  <sheetProtection formatCells="0" formatColumns="0" formatRows="0" insertRows="0" deleteRows="0"/>
  <phoneticPr fontId="1" type="noConversion"/>
  <pageMargins left="0.25" right="0.25" top="0.75" bottom="0.75" header="0.3" footer="0.3"/>
  <pageSetup paperSize="9" scale="44"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67" stopIfTrue="1" id="{CA643626-5FDC-4F9F-B31A-C5FC581DA466}">
            <xm:f>Report_DCF!$B$4="M USD"</xm:f>
            <x14:dxf>
              <numFmt numFmtId="189" formatCode="#,##0,,_);\(#,##0,,\);&quot; - &quot;;@_)"/>
            </x14:dxf>
          </x14:cfRule>
          <xm:sqref>I1</xm:sqref>
        </x14:conditionalFormatting>
        <x14:conditionalFormatting xmlns:xm="http://schemas.microsoft.com/office/excel/2006/main">
          <x14:cfRule type="expression" priority="66" stopIfTrue="1" id="{90D4F332-F5CC-4783-A9D5-3325B9C6A726}">
            <xm:f>Report_DCF!$B$4="M USD"</xm:f>
            <x14:dxf>
              <numFmt numFmtId="189" formatCode="#,##0,,_);\(#,##0,,\);&quot; - &quot;;@_)"/>
            </x14:dxf>
          </x14:cfRule>
          <xm:sqref>J1</xm:sqref>
        </x14:conditionalFormatting>
        <x14:conditionalFormatting xmlns:xm="http://schemas.microsoft.com/office/excel/2006/main">
          <x14:cfRule type="expression" priority="65" stopIfTrue="1" id="{591409B0-980F-4D9E-988A-29C6620EACE8}">
            <xm:f>Report_DCF!$B$4="M USD"</xm:f>
            <x14:dxf>
              <numFmt numFmtId="189" formatCode="#,##0,,_);\(#,##0,,\);&quot; - &quot;;@_)"/>
            </x14:dxf>
          </x14:cfRule>
          <xm:sqref>K1</xm:sqref>
        </x14:conditionalFormatting>
        <x14:conditionalFormatting xmlns:xm="http://schemas.microsoft.com/office/excel/2006/main">
          <x14:cfRule type="expression" priority="64" stopIfTrue="1" id="{2220F226-0781-45F7-8B7F-87C446B4AAB0}">
            <xm:f>Report_DCF!$B$4="M USD"</xm:f>
            <x14:dxf>
              <numFmt numFmtId="189" formatCode="#,##0,,_);\(#,##0,,\);&quot; - &quot;;@_)"/>
            </x14:dxf>
          </x14:cfRule>
          <xm:sqref>L1</xm:sqref>
        </x14:conditionalFormatting>
        <x14:conditionalFormatting xmlns:xm="http://schemas.microsoft.com/office/excel/2006/main">
          <x14:cfRule type="expression" priority="63" stopIfTrue="1" id="{A1C7AAFE-69C3-49F6-83AA-F6E3D4F106D5}">
            <xm:f>Report_DCF!$B$4="M USD"</xm:f>
            <x14:dxf>
              <numFmt numFmtId="189" formatCode="#,##0,,_);\(#,##0,,\);&quot; - &quot;;@_)"/>
            </x14:dxf>
          </x14:cfRule>
          <xm:sqref>M1</xm:sqref>
        </x14:conditionalFormatting>
        <x14:conditionalFormatting xmlns:xm="http://schemas.microsoft.com/office/excel/2006/main">
          <x14:cfRule type="expression" priority="62" stopIfTrue="1" id="{EA96A861-B3C2-4CC6-A49B-219D36BDECED}">
            <xm:f>Report_DCF!$B$4="M USD"</xm:f>
            <x14:dxf>
              <numFmt numFmtId="189" formatCode="#,##0,,_);\(#,##0,,\);&quot; - &quot;;@_)"/>
            </x14:dxf>
          </x14:cfRule>
          <xm:sqref>F5</xm:sqref>
        </x14:conditionalFormatting>
        <x14:conditionalFormatting xmlns:xm="http://schemas.microsoft.com/office/excel/2006/main">
          <x14:cfRule type="expression" priority="61" stopIfTrue="1" id="{CC9390B9-D2A4-4219-9D08-A548C6C12999}">
            <xm:f>Report_DCF!$B$4="M USD"</xm:f>
            <x14:dxf>
              <numFmt numFmtId="189" formatCode="#,##0,,_);\(#,##0,,\);&quot; - &quot;;@_)"/>
            </x14:dxf>
          </x14:cfRule>
          <xm:sqref>G5</xm:sqref>
        </x14:conditionalFormatting>
        <x14:conditionalFormatting xmlns:xm="http://schemas.microsoft.com/office/excel/2006/main">
          <x14:cfRule type="expression" priority="60" stopIfTrue="1" id="{22FCEBC1-0705-4391-B327-6073121FAA94}">
            <xm:f>Report_DCF!$B$4="M USD"</xm:f>
            <x14:dxf>
              <numFmt numFmtId="189" formatCode="#,##0,,_);\(#,##0,,\);&quot; - &quot;;@_)"/>
            </x14:dxf>
          </x14:cfRule>
          <xm:sqref>H5</xm:sqref>
        </x14:conditionalFormatting>
        <x14:conditionalFormatting xmlns:xm="http://schemas.microsoft.com/office/excel/2006/main">
          <x14:cfRule type="expression" priority="59" stopIfTrue="1" id="{ABAF15D5-8C56-48CF-A9DC-0D731F9F0702}">
            <xm:f>Report_DCF!$B$4="M USD"</xm:f>
            <x14:dxf>
              <numFmt numFmtId="189" formatCode="#,##0,,_);\(#,##0,,\);&quot; - &quot;;@_)"/>
            </x14:dxf>
          </x14:cfRule>
          <xm:sqref>I5</xm:sqref>
        </x14:conditionalFormatting>
        <x14:conditionalFormatting xmlns:xm="http://schemas.microsoft.com/office/excel/2006/main">
          <x14:cfRule type="expression" priority="58" stopIfTrue="1" id="{B54759F5-D4A1-4F5F-9903-BE4786E811E4}">
            <xm:f>Report_DCF!$B$4="M USD"</xm:f>
            <x14:dxf>
              <numFmt numFmtId="189" formatCode="#,##0,,_);\(#,##0,,\);&quot; - &quot;;@_)"/>
            </x14:dxf>
          </x14:cfRule>
          <xm:sqref>J5</xm:sqref>
        </x14:conditionalFormatting>
        <x14:conditionalFormatting xmlns:xm="http://schemas.microsoft.com/office/excel/2006/main">
          <x14:cfRule type="expression" priority="57" stopIfTrue="1" id="{D093B854-05FF-4267-B4FA-4FF2E66F1EAA}">
            <xm:f>Report_DCF!$B$4="M USD"</xm:f>
            <x14:dxf>
              <numFmt numFmtId="189" formatCode="#,##0,,_);\(#,##0,,\);&quot; - &quot;;@_)"/>
            </x14:dxf>
          </x14:cfRule>
          <xm:sqref>K5</xm:sqref>
        </x14:conditionalFormatting>
        <x14:conditionalFormatting xmlns:xm="http://schemas.microsoft.com/office/excel/2006/main">
          <x14:cfRule type="expression" priority="56" stopIfTrue="1" id="{2BE86F70-BE67-49C0-8900-375194637AFC}">
            <xm:f>Report_DCF!$B$4="M USD"</xm:f>
            <x14:dxf>
              <numFmt numFmtId="189" formatCode="#,##0,,_);\(#,##0,,\);&quot; - &quot;;@_)"/>
            </x14:dxf>
          </x14:cfRule>
          <xm:sqref>L5</xm:sqref>
        </x14:conditionalFormatting>
        <x14:conditionalFormatting xmlns:xm="http://schemas.microsoft.com/office/excel/2006/main">
          <x14:cfRule type="expression" priority="55" stopIfTrue="1" id="{D1C12624-86A1-49C1-88D0-C8EBE51020E7}">
            <xm:f>Report_DCF!$B$4="M USD"</xm:f>
            <x14:dxf>
              <numFmt numFmtId="189" formatCode="#,##0,,_);\(#,##0,,\);&quot; - &quot;;@_)"/>
            </x14:dxf>
          </x14:cfRule>
          <xm:sqref>M5</xm:sqref>
        </x14:conditionalFormatting>
        <x14:conditionalFormatting xmlns:xm="http://schemas.microsoft.com/office/excel/2006/main">
          <x14:cfRule type="expression" priority="54" stopIfTrue="1" id="{6D1ED02A-DDCF-4F30-9F7D-544238D5AFC5}">
            <xm:f>Report_DCF!$B$4="M USD"</xm:f>
            <x14:dxf>
              <numFmt numFmtId="189" formatCode="#,##0,,_);\(#,##0,,\);&quot; - &quot;;@_)"/>
            </x14:dxf>
          </x14:cfRule>
          <xm:sqref>N5</xm:sqref>
        </x14:conditionalFormatting>
        <x14:conditionalFormatting xmlns:xm="http://schemas.microsoft.com/office/excel/2006/main">
          <x14:cfRule type="expression" priority="53" stopIfTrue="1" id="{67D3CCB3-78FA-4090-96C4-1D2EE70D9570}">
            <xm:f>Report_DCF!$B$4="M USD"</xm:f>
            <x14:dxf>
              <numFmt numFmtId="189" formatCode="#,##0,,_);\(#,##0,,\);&quot; - &quot;;@_)"/>
            </x14:dxf>
          </x14:cfRule>
          <xm:sqref>F6</xm:sqref>
        </x14:conditionalFormatting>
        <x14:conditionalFormatting xmlns:xm="http://schemas.microsoft.com/office/excel/2006/main">
          <x14:cfRule type="expression" priority="52" stopIfTrue="1" id="{5C80EA5F-DF0A-4A23-89DF-5BBDF171F375}">
            <xm:f>Report_DCF!$B$4="M USD"</xm:f>
            <x14:dxf>
              <numFmt numFmtId="189" formatCode="#,##0,,_);\(#,##0,,\);&quot; - &quot;;@_)"/>
            </x14:dxf>
          </x14:cfRule>
          <xm:sqref>G6</xm:sqref>
        </x14:conditionalFormatting>
        <x14:conditionalFormatting xmlns:xm="http://schemas.microsoft.com/office/excel/2006/main">
          <x14:cfRule type="expression" priority="51" stopIfTrue="1" id="{6BB87D83-9686-4173-9670-EFC677A3E5C9}">
            <xm:f>Report_DCF!$B$4="M USD"</xm:f>
            <x14:dxf>
              <numFmt numFmtId="189" formatCode="#,##0,,_);\(#,##0,,\);&quot; - &quot;;@_)"/>
            </x14:dxf>
          </x14:cfRule>
          <xm:sqref>H6</xm:sqref>
        </x14:conditionalFormatting>
        <x14:conditionalFormatting xmlns:xm="http://schemas.microsoft.com/office/excel/2006/main">
          <x14:cfRule type="expression" priority="50" stopIfTrue="1" id="{6A08E8B4-3166-4B4C-B6EC-2502C0D72851}">
            <xm:f>Report_DCF!$B$4="M USD"</xm:f>
            <x14:dxf>
              <numFmt numFmtId="189" formatCode="#,##0,,_);\(#,##0,,\);&quot; - &quot;;@_)"/>
            </x14:dxf>
          </x14:cfRule>
          <xm:sqref>I6</xm:sqref>
        </x14:conditionalFormatting>
        <x14:conditionalFormatting xmlns:xm="http://schemas.microsoft.com/office/excel/2006/main">
          <x14:cfRule type="expression" priority="49" stopIfTrue="1" id="{D69A269A-C9A0-464D-8635-6ABAC254D96E}">
            <xm:f>Report_DCF!$B$4="M USD"</xm:f>
            <x14:dxf>
              <numFmt numFmtId="189" formatCode="#,##0,,_);\(#,##0,,\);&quot; - &quot;;@_)"/>
            </x14:dxf>
          </x14:cfRule>
          <xm:sqref>J6</xm:sqref>
        </x14:conditionalFormatting>
        <x14:conditionalFormatting xmlns:xm="http://schemas.microsoft.com/office/excel/2006/main">
          <x14:cfRule type="expression" priority="48" stopIfTrue="1" id="{09DA18D9-521A-43B5-A2FE-6BB647701703}">
            <xm:f>Report_DCF!$B$4="M USD"</xm:f>
            <x14:dxf>
              <numFmt numFmtId="189" formatCode="#,##0,,_);\(#,##0,,\);&quot; - &quot;;@_)"/>
            </x14:dxf>
          </x14:cfRule>
          <xm:sqref>K6</xm:sqref>
        </x14:conditionalFormatting>
        <x14:conditionalFormatting xmlns:xm="http://schemas.microsoft.com/office/excel/2006/main">
          <x14:cfRule type="expression" priority="47" stopIfTrue="1" id="{F403BE4D-B928-4476-9C27-7622D9343356}">
            <xm:f>Report_DCF!$B$4="M USD"</xm:f>
            <x14:dxf>
              <numFmt numFmtId="189" formatCode="#,##0,,_);\(#,##0,,\);&quot; - &quot;;@_)"/>
            </x14:dxf>
          </x14:cfRule>
          <xm:sqref>L6</xm:sqref>
        </x14:conditionalFormatting>
        <x14:conditionalFormatting xmlns:xm="http://schemas.microsoft.com/office/excel/2006/main">
          <x14:cfRule type="expression" priority="46" stopIfTrue="1" id="{13C717C3-72A2-43B3-A617-C6324F609AFB}">
            <xm:f>Report_DCF!$B$4="M USD"</xm:f>
            <x14:dxf>
              <numFmt numFmtId="189" formatCode="#,##0,,_);\(#,##0,,\);&quot; - &quot;;@_)"/>
            </x14:dxf>
          </x14:cfRule>
          <xm:sqref>M6</xm:sqref>
        </x14:conditionalFormatting>
        <x14:conditionalFormatting xmlns:xm="http://schemas.microsoft.com/office/excel/2006/main">
          <x14:cfRule type="expression" priority="45" stopIfTrue="1" id="{736728BC-0FEC-4557-9D92-BA5CED5F29BB}">
            <xm:f>Report_DCF!$B$4="M USD"</xm:f>
            <x14:dxf>
              <numFmt numFmtId="189" formatCode="#,##0,,_);\(#,##0,,\);&quot; - &quot;;@_)"/>
            </x14:dxf>
          </x14:cfRule>
          <xm:sqref>N6</xm:sqref>
        </x14:conditionalFormatting>
        <x14:conditionalFormatting xmlns:xm="http://schemas.microsoft.com/office/excel/2006/main">
          <x14:cfRule type="expression" priority="44" stopIfTrue="1" id="{4DAEA9B2-309C-4367-9250-5BBEF6D00CB3}">
            <xm:f>Report_DCF!$B$4="M USD"</xm:f>
            <x14:dxf>
              <numFmt numFmtId="189" formatCode="#,##0,,_);\(#,##0,,\);&quot; - &quot;;@_)"/>
            </x14:dxf>
          </x14:cfRule>
          <xm:sqref>F7</xm:sqref>
        </x14:conditionalFormatting>
        <x14:conditionalFormatting xmlns:xm="http://schemas.microsoft.com/office/excel/2006/main">
          <x14:cfRule type="expression" priority="43" stopIfTrue="1" id="{7C21DBF5-82A7-4AC1-8F23-9A2CE3948CA4}">
            <xm:f>Report_DCF!$B$4="M USD"</xm:f>
            <x14:dxf>
              <numFmt numFmtId="189" formatCode="#,##0,,_);\(#,##0,,\);&quot; - &quot;;@_)"/>
            </x14:dxf>
          </x14:cfRule>
          <xm:sqref>G7</xm:sqref>
        </x14:conditionalFormatting>
        <x14:conditionalFormatting xmlns:xm="http://schemas.microsoft.com/office/excel/2006/main">
          <x14:cfRule type="expression" priority="42" stopIfTrue="1" id="{EEACEE43-157A-4C5B-BC01-DD6D36B5AF9C}">
            <xm:f>Report_DCF!$B$4="M USD"</xm:f>
            <x14:dxf>
              <numFmt numFmtId="189" formatCode="#,##0,,_);\(#,##0,,\);&quot; - &quot;;@_)"/>
            </x14:dxf>
          </x14:cfRule>
          <xm:sqref>H7</xm:sqref>
        </x14:conditionalFormatting>
        <x14:conditionalFormatting xmlns:xm="http://schemas.microsoft.com/office/excel/2006/main">
          <x14:cfRule type="expression" priority="41" stopIfTrue="1" id="{CF5FAACD-58B3-4D44-9F65-140763D138D4}">
            <xm:f>Report_DCF!$B$4="M USD"</xm:f>
            <x14:dxf>
              <numFmt numFmtId="189" formatCode="#,##0,,_);\(#,##0,,\);&quot; - &quot;;@_)"/>
            </x14:dxf>
          </x14:cfRule>
          <xm:sqref>I7</xm:sqref>
        </x14:conditionalFormatting>
        <x14:conditionalFormatting xmlns:xm="http://schemas.microsoft.com/office/excel/2006/main">
          <x14:cfRule type="expression" priority="40" stopIfTrue="1" id="{18983B5C-2314-4BFF-A846-5EF69D85FBEC}">
            <xm:f>Report_DCF!$B$4="M USD"</xm:f>
            <x14:dxf>
              <numFmt numFmtId="189" formatCode="#,##0,,_);\(#,##0,,\);&quot; - &quot;;@_)"/>
            </x14:dxf>
          </x14:cfRule>
          <xm:sqref>J7</xm:sqref>
        </x14:conditionalFormatting>
        <x14:conditionalFormatting xmlns:xm="http://schemas.microsoft.com/office/excel/2006/main">
          <x14:cfRule type="expression" priority="39" stopIfTrue="1" id="{6CA13DE2-71EC-417F-AE38-60A0CAC49B5E}">
            <xm:f>Report_DCF!$B$4="M USD"</xm:f>
            <x14:dxf>
              <numFmt numFmtId="189" formatCode="#,##0,,_);\(#,##0,,\);&quot; - &quot;;@_)"/>
            </x14:dxf>
          </x14:cfRule>
          <xm:sqref>K7</xm:sqref>
        </x14:conditionalFormatting>
        <x14:conditionalFormatting xmlns:xm="http://schemas.microsoft.com/office/excel/2006/main">
          <x14:cfRule type="expression" priority="38" stopIfTrue="1" id="{C7321997-7F04-4EF9-846F-0E81B2914C31}">
            <xm:f>Report_DCF!$B$4="M USD"</xm:f>
            <x14:dxf>
              <numFmt numFmtId="189" formatCode="#,##0,,_);\(#,##0,,\);&quot; - &quot;;@_)"/>
            </x14:dxf>
          </x14:cfRule>
          <xm:sqref>L7</xm:sqref>
        </x14:conditionalFormatting>
        <x14:conditionalFormatting xmlns:xm="http://schemas.microsoft.com/office/excel/2006/main">
          <x14:cfRule type="expression" priority="37" stopIfTrue="1" id="{A985C5FD-46A1-487B-8A96-F1A95EBDA6E7}">
            <xm:f>Report_DCF!$B$4="M USD"</xm:f>
            <x14:dxf>
              <numFmt numFmtId="189" formatCode="#,##0,,_);\(#,##0,,\);&quot; - &quot;;@_)"/>
            </x14:dxf>
          </x14:cfRule>
          <xm:sqref>M7</xm:sqref>
        </x14:conditionalFormatting>
        <x14:conditionalFormatting xmlns:xm="http://schemas.microsoft.com/office/excel/2006/main">
          <x14:cfRule type="expression" priority="36" stopIfTrue="1" id="{0D7384DE-C53B-4152-AA3B-BDB5FF474FCB}">
            <xm:f>Report_DCF!$B$4="M USD"</xm:f>
            <x14:dxf>
              <numFmt numFmtId="189" formatCode="#,##0,,_);\(#,##0,,\);&quot; - &quot;;@_)"/>
            </x14:dxf>
          </x14:cfRule>
          <xm:sqref>N7</xm:sqref>
        </x14:conditionalFormatting>
        <x14:conditionalFormatting xmlns:xm="http://schemas.microsoft.com/office/excel/2006/main">
          <x14:cfRule type="expression" priority="35" stopIfTrue="1" id="{DEEEF0D6-2498-49E9-9268-E4D9F72927BF}">
            <xm:f>Report_DCF!$B$4="M USD"</xm:f>
            <x14:dxf>
              <numFmt numFmtId="189" formatCode="#,##0,,_);\(#,##0,,\);&quot; - &quot;;@_)"/>
            </x14:dxf>
          </x14:cfRule>
          <xm:sqref>F8</xm:sqref>
        </x14:conditionalFormatting>
        <x14:conditionalFormatting xmlns:xm="http://schemas.microsoft.com/office/excel/2006/main">
          <x14:cfRule type="expression" priority="34" stopIfTrue="1" id="{A98F97D7-2743-4B9B-A7AA-BE1B7665F40B}">
            <xm:f>Report_DCF!$B$4="M USD"</xm:f>
            <x14:dxf>
              <numFmt numFmtId="189" formatCode="#,##0,,_);\(#,##0,,\);&quot; - &quot;;@_)"/>
            </x14:dxf>
          </x14:cfRule>
          <xm:sqref>G8</xm:sqref>
        </x14:conditionalFormatting>
        <x14:conditionalFormatting xmlns:xm="http://schemas.microsoft.com/office/excel/2006/main">
          <x14:cfRule type="expression" priority="33" stopIfTrue="1" id="{78EFD799-3340-4117-A4D1-9B350CA02AE7}">
            <xm:f>Report_DCF!$B$4="M USD"</xm:f>
            <x14:dxf>
              <numFmt numFmtId="189" formatCode="#,##0,,_);\(#,##0,,\);&quot; - &quot;;@_)"/>
            </x14:dxf>
          </x14:cfRule>
          <xm:sqref>H8</xm:sqref>
        </x14:conditionalFormatting>
        <x14:conditionalFormatting xmlns:xm="http://schemas.microsoft.com/office/excel/2006/main">
          <x14:cfRule type="expression" priority="32" stopIfTrue="1" id="{72E503D8-7D09-4031-8772-A656FFE41BEB}">
            <xm:f>Report_DCF!$B$4="M USD"</xm:f>
            <x14:dxf>
              <numFmt numFmtId="189" formatCode="#,##0,,_);\(#,##0,,\);&quot; - &quot;;@_)"/>
            </x14:dxf>
          </x14:cfRule>
          <xm:sqref>I8</xm:sqref>
        </x14:conditionalFormatting>
        <x14:conditionalFormatting xmlns:xm="http://schemas.microsoft.com/office/excel/2006/main">
          <x14:cfRule type="expression" priority="31" stopIfTrue="1" id="{329A222C-9C06-45E8-92D1-2D2C10A15EF2}">
            <xm:f>Report_DCF!$B$4="M USD"</xm:f>
            <x14:dxf>
              <numFmt numFmtId="189" formatCode="#,##0,,_);\(#,##0,,\);&quot; - &quot;;@_)"/>
            </x14:dxf>
          </x14:cfRule>
          <xm:sqref>J8</xm:sqref>
        </x14:conditionalFormatting>
        <x14:conditionalFormatting xmlns:xm="http://schemas.microsoft.com/office/excel/2006/main">
          <x14:cfRule type="expression" priority="30" stopIfTrue="1" id="{A6A290E4-7441-487E-A546-A0965B9EB4C2}">
            <xm:f>Report_DCF!$B$4="M USD"</xm:f>
            <x14:dxf>
              <numFmt numFmtId="189" formatCode="#,##0,,_);\(#,##0,,\);&quot; - &quot;;@_)"/>
            </x14:dxf>
          </x14:cfRule>
          <xm:sqref>K8</xm:sqref>
        </x14:conditionalFormatting>
        <x14:conditionalFormatting xmlns:xm="http://schemas.microsoft.com/office/excel/2006/main">
          <x14:cfRule type="expression" priority="29" stopIfTrue="1" id="{7B4A5701-06AC-4C93-BE6B-0B2927D31598}">
            <xm:f>Report_DCF!$B$4="M USD"</xm:f>
            <x14:dxf>
              <numFmt numFmtId="189" formatCode="#,##0,,_);\(#,##0,,\);&quot; - &quot;;@_)"/>
            </x14:dxf>
          </x14:cfRule>
          <xm:sqref>L8</xm:sqref>
        </x14:conditionalFormatting>
        <x14:conditionalFormatting xmlns:xm="http://schemas.microsoft.com/office/excel/2006/main">
          <x14:cfRule type="expression" priority="28" stopIfTrue="1" id="{1D10672A-8842-4C6A-BBDE-CF1897A9B5F9}">
            <xm:f>Report_DCF!$B$4="M USD"</xm:f>
            <x14:dxf>
              <numFmt numFmtId="189" formatCode="#,##0,,_);\(#,##0,,\);&quot; - &quot;;@_)"/>
            </x14:dxf>
          </x14:cfRule>
          <xm:sqref>M8</xm:sqref>
        </x14:conditionalFormatting>
        <x14:conditionalFormatting xmlns:xm="http://schemas.microsoft.com/office/excel/2006/main">
          <x14:cfRule type="expression" priority="27" stopIfTrue="1" id="{E7BA4C4D-40F6-41ED-86E5-848E53244E40}">
            <xm:f>Report_DCF!$B$4="M USD"</xm:f>
            <x14:dxf>
              <numFmt numFmtId="189" formatCode="#,##0,,_);\(#,##0,,\);&quot; - &quot;;@_)"/>
            </x14:dxf>
          </x14:cfRule>
          <xm:sqref>N8</xm:sqref>
        </x14:conditionalFormatting>
        <x14:conditionalFormatting xmlns:xm="http://schemas.microsoft.com/office/excel/2006/main">
          <x14:cfRule type="expression" priority="26" stopIfTrue="1" id="{330C08CE-6A2B-4F31-A836-6C4BD91C595B}">
            <xm:f>Report_DCF!$B$4="M USD"</xm:f>
            <x14:dxf>
              <numFmt numFmtId="189" formatCode="#,##0,,_);\(#,##0,,\);&quot; - &quot;;@_)"/>
            </x14:dxf>
          </x14:cfRule>
          <xm:sqref>F9</xm:sqref>
        </x14:conditionalFormatting>
        <x14:conditionalFormatting xmlns:xm="http://schemas.microsoft.com/office/excel/2006/main">
          <x14:cfRule type="expression" priority="25" stopIfTrue="1" id="{F6ECA5FD-7FFC-4259-B3B9-8869ABF4B80B}">
            <xm:f>Report_DCF!$B$4="M USD"</xm:f>
            <x14:dxf>
              <numFmt numFmtId="189" formatCode="#,##0,,_);\(#,##0,,\);&quot; - &quot;;@_)"/>
            </x14:dxf>
          </x14:cfRule>
          <xm:sqref>G9</xm:sqref>
        </x14:conditionalFormatting>
        <x14:conditionalFormatting xmlns:xm="http://schemas.microsoft.com/office/excel/2006/main">
          <x14:cfRule type="expression" priority="24" stopIfTrue="1" id="{73E0D8E0-B6BD-48D0-9E7B-ED9512770060}">
            <xm:f>Report_DCF!$B$4="M USD"</xm:f>
            <x14:dxf>
              <numFmt numFmtId="189" formatCode="#,##0,,_);\(#,##0,,\);&quot; - &quot;;@_)"/>
            </x14:dxf>
          </x14:cfRule>
          <xm:sqref>H9</xm:sqref>
        </x14:conditionalFormatting>
        <x14:conditionalFormatting xmlns:xm="http://schemas.microsoft.com/office/excel/2006/main">
          <x14:cfRule type="expression" priority="23" stopIfTrue="1" id="{D2659DEE-3625-44C7-913E-D7B3331C09B6}">
            <xm:f>Report_DCF!$B$4="M USD"</xm:f>
            <x14:dxf>
              <numFmt numFmtId="189" formatCode="#,##0,,_);\(#,##0,,\);&quot; - &quot;;@_)"/>
            </x14:dxf>
          </x14:cfRule>
          <xm:sqref>I9</xm:sqref>
        </x14:conditionalFormatting>
        <x14:conditionalFormatting xmlns:xm="http://schemas.microsoft.com/office/excel/2006/main">
          <x14:cfRule type="expression" priority="22" stopIfTrue="1" id="{4B49F7A5-20B0-4FB4-88BD-F5A07869E157}">
            <xm:f>Report_DCF!$B$4="M USD"</xm:f>
            <x14:dxf>
              <numFmt numFmtId="189" formatCode="#,##0,,_);\(#,##0,,\);&quot; - &quot;;@_)"/>
            </x14:dxf>
          </x14:cfRule>
          <xm:sqref>J9</xm:sqref>
        </x14:conditionalFormatting>
        <x14:conditionalFormatting xmlns:xm="http://schemas.microsoft.com/office/excel/2006/main">
          <x14:cfRule type="expression" priority="21" stopIfTrue="1" id="{F392825A-E256-421F-9CD6-982E7D27607F}">
            <xm:f>Report_DCF!$B$4="M USD"</xm:f>
            <x14:dxf>
              <numFmt numFmtId="189" formatCode="#,##0,,_);\(#,##0,,\);&quot; - &quot;;@_)"/>
            </x14:dxf>
          </x14:cfRule>
          <xm:sqref>K9</xm:sqref>
        </x14:conditionalFormatting>
        <x14:conditionalFormatting xmlns:xm="http://schemas.microsoft.com/office/excel/2006/main">
          <x14:cfRule type="expression" priority="20" stopIfTrue="1" id="{CBD19150-CEAE-4ECB-B11B-6DEAF1090118}">
            <xm:f>Report_DCF!$B$4="M USD"</xm:f>
            <x14:dxf>
              <numFmt numFmtId="189" formatCode="#,##0,,_);\(#,##0,,\);&quot; - &quot;;@_)"/>
            </x14:dxf>
          </x14:cfRule>
          <xm:sqref>L9</xm:sqref>
        </x14:conditionalFormatting>
        <x14:conditionalFormatting xmlns:xm="http://schemas.microsoft.com/office/excel/2006/main">
          <x14:cfRule type="expression" priority="19" stopIfTrue="1" id="{92626BD6-8362-4C5D-A525-4E85ACB59788}">
            <xm:f>Report_DCF!$B$4="M USD"</xm:f>
            <x14:dxf>
              <numFmt numFmtId="189" formatCode="#,##0,,_);\(#,##0,,\);&quot; - &quot;;@_)"/>
            </x14:dxf>
          </x14:cfRule>
          <xm:sqref>M9</xm:sqref>
        </x14:conditionalFormatting>
        <x14:conditionalFormatting xmlns:xm="http://schemas.microsoft.com/office/excel/2006/main">
          <x14:cfRule type="expression" priority="18" stopIfTrue="1" id="{618C3EB9-C2BF-4F23-BC9D-E07ABD99C653}">
            <xm:f>Report_DCF!$B$4="M USD"</xm:f>
            <x14:dxf>
              <numFmt numFmtId="189" formatCode="#,##0,,_);\(#,##0,,\);&quot; - &quot;;@_)"/>
            </x14:dxf>
          </x14:cfRule>
          <xm:sqref>N9</xm:sqref>
        </x14:conditionalFormatting>
        <x14:conditionalFormatting xmlns:xm="http://schemas.microsoft.com/office/excel/2006/main">
          <x14:cfRule type="expression" priority="17" stopIfTrue="1" id="{D3064FE4-06FE-42C5-A493-4FB31A1BCC1B}">
            <xm:f>Report_DCF!$B$4="M USD"</xm:f>
            <x14:dxf>
              <numFmt numFmtId="189" formatCode="#,##0,,_);\(#,##0,,\);&quot; - &quot;;@_)"/>
            </x14:dxf>
          </x14:cfRule>
          <xm:sqref>F10</xm:sqref>
        </x14:conditionalFormatting>
        <x14:conditionalFormatting xmlns:xm="http://schemas.microsoft.com/office/excel/2006/main">
          <x14:cfRule type="expression" priority="16" stopIfTrue="1" id="{3E386D4C-FF80-4DEE-84A3-55C15347B9A9}">
            <xm:f>Report_DCF!$B$4="M USD"</xm:f>
            <x14:dxf>
              <numFmt numFmtId="189" formatCode="#,##0,,_);\(#,##0,,\);&quot; - &quot;;@_)"/>
            </x14:dxf>
          </x14:cfRule>
          <xm:sqref>G10</xm:sqref>
        </x14:conditionalFormatting>
        <x14:conditionalFormatting xmlns:xm="http://schemas.microsoft.com/office/excel/2006/main">
          <x14:cfRule type="expression" priority="15" stopIfTrue="1" id="{F6A4D413-957F-41C1-8807-02AD33F73210}">
            <xm:f>Report_DCF!$B$4="M USD"</xm:f>
            <x14:dxf>
              <numFmt numFmtId="189" formatCode="#,##0,,_);\(#,##0,,\);&quot; - &quot;;@_)"/>
            </x14:dxf>
          </x14:cfRule>
          <xm:sqref>H10</xm:sqref>
        </x14:conditionalFormatting>
        <x14:conditionalFormatting xmlns:xm="http://schemas.microsoft.com/office/excel/2006/main">
          <x14:cfRule type="expression" priority="14" stopIfTrue="1" id="{FEE5D326-17FB-47B9-BD95-7898E582CD94}">
            <xm:f>Report_DCF!$B$4="M USD"</xm:f>
            <x14:dxf>
              <numFmt numFmtId="189" formatCode="#,##0,,_);\(#,##0,,\);&quot; - &quot;;@_)"/>
            </x14:dxf>
          </x14:cfRule>
          <xm:sqref>I10</xm:sqref>
        </x14:conditionalFormatting>
        <x14:conditionalFormatting xmlns:xm="http://schemas.microsoft.com/office/excel/2006/main">
          <x14:cfRule type="expression" priority="13" stopIfTrue="1" id="{66BB3520-2A0B-47E5-AC7B-A12F9E576FC5}">
            <xm:f>Report_DCF!$B$4="M USD"</xm:f>
            <x14:dxf>
              <numFmt numFmtId="189" formatCode="#,##0,,_);\(#,##0,,\);&quot; - &quot;;@_)"/>
            </x14:dxf>
          </x14:cfRule>
          <xm:sqref>J10</xm:sqref>
        </x14:conditionalFormatting>
        <x14:conditionalFormatting xmlns:xm="http://schemas.microsoft.com/office/excel/2006/main">
          <x14:cfRule type="expression" priority="12" stopIfTrue="1" id="{150DD4D3-ADF9-4B95-BF1F-C156C5128BC3}">
            <xm:f>Report_DCF!$B$4="M USD"</xm:f>
            <x14:dxf>
              <numFmt numFmtId="189" formatCode="#,##0,,_);\(#,##0,,\);&quot; - &quot;;@_)"/>
            </x14:dxf>
          </x14:cfRule>
          <xm:sqref>K10</xm:sqref>
        </x14:conditionalFormatting>
        <x14:conditionalFormatting xmlns:xm="http://schemas.microsoft.com/office/excel/2006/main">
          <x14:cfRule type="expression" priority="11" stopIfTrue="1" id="{C537E59C-A60F-4D56-8D87-FE1BFA2E4DA2}">
            <xm:f>Report_DCF!$B$4="M USD"</xm:f>
            <x14:dxf>
              <numFmt numFmtId="189" formatCode="#,##0,,_);\(#,##0,,\);&quot; - &quot;;@_)"/>
            </x14:dxf>
          </x14:cfRule>
          <xm:sqref>L10</xm:sqref>
        </x14:conditionalFormatting>
        <x14:conditionalFormatting xmlns:xm="http://schemas.microsoft.com/office/excel/2006/main">
          <x14:cfRule type="expression" priority="10" stopIfTrue="1" id="{74254394-7124-4B1F-AE7B-417D15551E2F}">
            <xm:f>Report_DCF!$B$4="M USD"</xm:f>
            <x14:dxf>
              <numFmt numFmtId="189" formatCode="#,##0,,_);\(#,##0,,\);&quot; - &quot;;@_)"/>
            </x14:dxf>
          </x14:cfRule>
          <xm:sqref>M10</xm:sqref>
        </x14:conditionalFormatting>
        <x14:conditionalFormatting xmlns:xm="http://schemas.microsoft.com/office/excel/2006/main">
          <x14:cfRule type="expression" priority="9" stopIfTrue="1" id="{2E0BEE1A-93DC-4B03-A1A4-9D09659623D5}">
            <xm:f>Report_DCF!$B$4="M USD"</xm:f>
            <x14:dxf>
              <numFmt numFmtId="189" formatCode="#,##0,,_);\(#,##0,,\);&quot; - &quot;;@_)"/>
            </x14:dxf>
          </x14:cfRule>
          <xm:sqref>N10</xm:sqref>
        </x14:conditionalFormatting>
        <x14:conditionalFormatting xmlns:xm="http://schemas.microsoft.com/office/excel/2006/main">
          <x14:cfRule type="expression" priority="8" stopIfTrue="1" id="{6535C2D9-D9E7-4512-A7B6-4F85144DC628}">
            <xm:f>Report_DCF!$B$4="M USD"</xm:f>
            <x14:dxf>
              <numFmt numFmtId="189" formatCode="#,##0,,_);\(#,##0,,\);&quot; - &quot;;@_)"/>
            </x14:dxf>
          </x14:cfRule>
          <xm:sqref>F11</xm:sqref>
        </x14:conditionalFormatting>
        <x14:conditionalFormatting xmlns:xm="http://schemas.microsoft.com/office/excel/2006/main">
          <x14:cfRule type="expression" priority="7" stopIfTrue="1" id="{2CE949DD-6349-4CBF-9293-E4322CAD32D3}">
            <xm:f>Report_DCF!$B$4="M USD"</xm:f>
            <x14:dxf>
              <numFmt numFmtId="189" formatCode="#,##0,,_);\(#,##0,,\);&quot; - &quot;;@_)"/>
            </x14:dxf>
          </x14:cfRule>
          <xm:sqref>G11</xm:sqref>
        </x14:conditionalFormatting>
        <x14:conditionalFormatting xmlns:xm="http://schemas.microsoft.com/office/excel/2006/main">
          <x14:cfRule type="expression" priority="6" stopIfTrue="1" id="{1CFCF98F-82BF-4571-9189-E813DA449B2D}">
            <xm:f>Report_DCF!$B$4="M USD"</xm:f>
            <x14:dxf>
              <numFmt numFmtId="189" formatCode="#,##0,,_);\(#,##0,,\);&quot; - &quot;;@_)"/>
            </x14:dxf>
          </x14:cfRule>
          <xm:sqref>H11</xm:sqref>
        </x14:conditionalFormatting>
        <x14:conditionalFormatting xmlns:xm="http://schemas.microsoft.com/office/excel/2006/main">
          <x14:cfRule type="expression" priority="5" stopIfTrue="1" id="{D13EE1D4-5070-4988-8146-C2C3894C82CD}">
            <xm:f>Report_DCF!$B$4="M USD"</xm:f>
            <x14:dxf>
              <numFmt numFmtId="189" formatCode="#,##0,,_);\(#,##0,,\);&quot; - &quot;;@_)"/>
            </x14:dxf>
          </x14:cfRule>
          <xm:sqref>I11</xm:sqref>
        </x14:conditionalFormatting>
        <x14:conditionalFormatting xmlns:xm="http://schemas.microsoft.com/office/excel/2006/main">
          <x14:cfRule type="expression" priority="4" stopIfTrue="1" id="{98FEE3F8-465D-4EC5-8FD2-AA57C127354E}">
            <xm:f>Report_DCF!$B$4="M USD"</xm:f>
            <x14:dxf>
              <numFmt numFmtId="189" formatCode="#,##0,,_);\(#,##0,,\);&quot; - &quot;;@_)"/>
            </x14:dxf>
          </x14:cfRule>
          <xm:sqref>J11</xm:sqref>
        </x14:conditionalFormatting>
        <x14:conditionalFormatting xmlns:xm="http://schemas.microsoft.com/office/excel/2006/main">
          <x14:cfRule type="expression" priority="3" stopIfTrue="1" id="{A14EE3B8-7F12-4720-A696-D1A189582C8B}">
            <xm:f>Report_DCF!$B$4="M USD"</xm:f>
            <x14:dxf>
              <numFmt numFmtId="189" formatCode="#,##0,,_);\(#,##0,,\);&quot; - &quot;;@_)"/>
            </x14:dxf>
          </x14:cfRule>
          <xm:sqref>K11</xm:sqref>
        </x14:conditionalFormatting>
        <x14:conditionalFormatting xmlns:xm="http://schemas.microsoft.com/office/excel/2006/main">
          <x14:cfRule type="expression" priority="2" stopIfTrue="1" id="{A9F4BC77-7D38-49D0-ABD5-AC3D0A709096}">
            <xm:f>Report_DCF!$B$4="M USD"</xm:f>
            <x14:dxf>
              <numFmt numFmtId="189" formatCode="#,##0,,_);\(#,##0,,\);&quot; - &quot;;@_)"/>
            </x14:dxf>
          </x14:cfRule>
          <xm:sqref>L11</xm:sqref>
        </x14:conditionalFormatting>
        <x14:conditionalFormatting xmlns:xm="http://schemas.microsoft.com/office/excel/2006/main">
          <x14:cfRule type="expression" priority="1" stopIfTrue="1" id="{DA0EEF70-DCAC-4D88-B90D-BB80E3B89856}">
            <xm:f>Report_DCF!$B$4="M USD"</xm:f>
            <x14:dxf>
              <numFmt numFmtId="189" formatCode="#,##0,,_);\(#,##0,,\);&quot; - &quot;;@_)"/>
            </x14:dxf>
          </x14:cfRule>
          <xm:sqref>M11</xm:sqref>
        </x14:conditionalFormatting>
      </x14:conditionalFormatting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96A3E-280D-4FFB-9120-AD9215478C78}">
  <sheetPr>
    <tabColor rgb="FF00324B"/>
    <pageSetUpPr fitToPage="1"/>
  </sheetPr>
  <dimension ref="A1:N9"/>
  <sheetViews>
    <sheetView showGridLines="0" zoomScaleNormal="100" workbookViewId="0">
      <pane ySplit="1" topLeftCell="A2" activePane="bottomLeft" state="frozen"/>
      <selection pane="bottomLeft"/>
    </sheetView>
  </sheetViews>
  <sheetFormatPr defaultColWidth="14.125" defaultRowHeight="14.25" customHeight="1" x14ac:dyDescent="0.3"/>
  <cols>
    <col min="1" max="1" width="14.125" style="5"/>
    <col min="2" max="5" width="14.125" style="4"/>
    <col min="6" max="16384" width="14.125" style="5"/>
  </cols>
  <sheetData>
    <row r="1" spans="1:14" s="1" customFormat="1" ht="14.25" customHeight="1" x14ac:dyDescent="0.3">
      <c r="A1" s="36" t="s">
        <v>279</v>
      </c>
      <c r="B1" s="2"/>
      <c r="C1" s="2"/>
      <c r="D1" s="2"/>
      <c r="E1" s="2"/>
      <c r="H1" s="7" t="s">
        <v>322</v>
      </c>
      <c r="I1" s="124">
        <f>DCF!I44</f>
        <v>533370328.07791471</v>
      </c>
      <c r="J1" s="124">
        <f>DCF!J44</f>
        <v>1055349622.8834585</v>
      </c>
      <c r="K1" s="124">
        <f>DCF!K44</f>
        <v>1078635082.987505</v>
      </c>
      <c r="L1" s="124">
        <f>DCF!L44</f>
        <v>1100866616.6115828</v>
      </c>
      <c r="M1" s="124">
        <f>DCF!M44</f>
        <v>1121116651.6152</v>
      </c>
    </row>
    <row r="2" spans="1:14" ht="14.25" customHeight="1" x14ac:dyDescent="0.3">
      <c r="A2" s="3"/>
    </row>
    <row r="3" spans="1:14" ht="14.25" customHeight="1" x14ac:dyDescent="0.3">
      <c r="A3" s="3"/>
      <c r="F3" s="39" t="s">
        <v>166</v>
      </c>
      <c r="G3" s="39"/>
      <c r="H3" s="39"/>
      <c r="I3" s="40" t="s">
        <v>167</v>
      </c>
      <c r="J3" s="40"/>
      <c r="K3" s="40"/>
      <c r="L3" s="40"/>
      <c r="M3" s="40"/>
    </row>
    <row r="4" spans="1:14" ht="14.25" customHeight="1" x14ac:dyDescent="0.3">
      <c r="A4" s="7" t="s">
        <v>70</v>
      </c>
      <c r="B4" s="7" t="s">
        <v>71</v>
      </c>
      <c r="C4" s="7" t="s">
        <v>72</v>
      </c>
      <c r="D4" s="7" t="s">
        <v>73</v>
      </c>
      <c r="E4" s="7" t="s">
        <v>163</v>
      </c>
      <c r="F4" s="34">
        <v>2023</v>
      </c>
      <c r="G4" s="34">
        <v>2024</v>
      </c>
      <c r="H4" s="33">
        <v>45838</v>
      </c>
      <c r="I4" s="34">
        <v>2025</v>
      </c>
      <c r="J4" s="34">
        <v>2026</v>
      </c>
      <c r="K4" s="34">
        <v>2027</v>
      </c>
      <c r="L4" s="34">
        <v>2028</v>
      </c>
      <c r="M4" s="34">
        <v>2029</v>
      </c>
      <c r="N4" s="7" t="s">
        <v>75</v>
      </c>
    </row>
    <row r="5" spans="1:14" ht="14.25" customHeight="1" x14ac:dyDescent="0.3">
      <c r="A5" s="37" t="s">
        <v>109</v>
      </c>
      <c r="B5" s="37" t="s">
        <v>101</v>
      </c>
      <c r="C5" s="37" t="s">
        <v>105</v>
      </c>
      <c r="D5" s="37" t="s">
        <v>105</v>
      </c>
      <c r="E5" s="37" t="s">
        <v>105</v>
      </c>
      <c r="F5" s="35">
        <f>BS!F25+BS_A!F25</f>
        <v>6024000</v>
      </c>
      <c r="G5" s="35">
        <f>BS!G25+BS_A!G25</f>
        <v>6024000</v>
      </c>
      <c r="H5" s="35">
        <f>BS!H25+BS_A!H25</f>
        <v>4024000</v>
      </c>
      <c r="I5" s="35"/>
      <c r="J5" s="35"/>
      <c r="K5" s="35"/>
      <c r="L5" s="35"/>
      <c r="M5" s="35"/>
      <c r="N5" s="32"/>
    </row>
    <row r="6" spans="1:14" ht="14.25" customHeight="1" x14ac:dyDescent="0.3">
      <c r="A6" s="37" t="s">
        <v>109</v>
      </c>
      <c r="B6" s="37" t="s">
        <v>106</v>
      </c>
      <c r="C6" s="37" t="s">
        <v>108</v>
      </c>
      <c r="D6" s="37" t="s">
        <v>108</v>
      </c>
      <c r="E6" s="37" t="s">
        <v>108</v>
      </c>
      <c r="F6" s="35">
        <f>BS!F27+BS_A!F27</f>
        <v>10000000</v>
      </c>
      <c r="G6" s="35">
        <f>BS!G27+BS_A!G27</f>
        <v>10000000</v>
      </c>
      <c r="H6" s="35">
        <f>BS!H27+BS_A!H27</f>
        <v>10000000</v>
      </c>
      <c r="I6" s="35"/>
      <c r="J6" s="35"/>
      <c r="K6" s="35"/>
      <c r="L6" s="35"/>
      <c r="M6" s="35"/>
      <c r="N6" s="32"/>
    </row>
    <row r="7" spans="1:14" ht="14.25" customHeight="1" x14ac:dyDescent="0.3">
      <c r="A7" s="63"/>
      <c r="B7" s="63"/>
      <c r="C7" s="63"/>
      <c r="D7" s="63"/>
      <c r="E7" s="63" t="s">
        <v>280</v>
      </c>
      <c r="F7" s="64">
        <f>IFERROR(SUMIFS(F$5:F$6,$A$5:$A6,"*Assets*"),0)</f>
        <v>0</v>
      </c>
      <c r="G7" s="64">
        <f>IFERROR(SUMIFS(G$5:G$6,$A$5:$A6,"*Assets*"),0)</f>
        <v>0</v>
      </c>
      <c r="H7" s="64">
        <f>IFERROR(SUMIFS(H$5:H$6,$A$5:$A6,"*Assets*"),0)</f>
        <v>0</v>
      </c>
      <c r="I7" s="64">
        <f>IFERROR(SUMIFS(I$5:I$6,$A$5:$A6,"*Assets*"),0)</f>
        <v>0</v>
      </c>
      <c r="J7" s="64">
        <f>IFERROR(SUMIFS(J$5:J$6,$A$5:$A6,"*Assets*"),0)</f>
        <v>0</v>
      </c>
      <c r="K7" s="64">
        <f>IFERROR(SUMIFS(K$5:K$6,$A$5:$A6,"*Assets*"),0)</f>
        <v>0</v>
      </c>
      <c r="L7" s="64">
        <f>IFERROR(SUMIFS(L$5:L$6,$A$5:$A6,"*Assets*"),0)</f>
        <v>0</v>
      </c>
      <c r="M7" s="64">
        <f>IFERROR(SUMIFS(M$5:M$6,$A$5:$A6,"*Assets*"),0)</f>
        <v>0</v>
      </c>
    </row>
    <row r="8" spans="1:14" ht="14.25" customHeight="1" x14ac:dyDescent="0.3">
      <c r="A8" s="63"/>
      <c r="B8" s="63"/>
      <c r="C8" s="63"/>
      <c r="D8" s="63"/>
      <c r="E8" s="63" t="s">
        <v>281</v>
      </c>
      <c r="F8" s="64">
        <f>IFERROR(SUMIFS(F$5:F$6,$A$5:$A6,"*Liabilities*"),0)</f>
        <v>16024000</v>
      </c>
      <c r="G8" s="64">
        <f>IFERROR(SUMIFS(G$5:G$6,$A$5:$A6,"*Liabilities*"),0)</f>
        <v>16024000</v>
      </c>
      <c r="H8" s="64">
        <f>IFERROR(SUMIFS(H$5:H$6,$A$5:$A6,"*Liabilities*"),0)</f>
        <v>14024000</v>
      </c>
      <c r="I8" s="64">
        <f>IFERROR(SUMIFS(I$5:I$6,$A$5:$A6,"*Liabilities*"),0)</f>
        <v>0</v>
      </c>
      <c r="J8" s="64">
        <f>IFERROR(SUMIFS(J$5:J$6,$A$5:$A6,"*Liabilities*"),0)</f>
        <v>0</v>
      </c>
      <c r="K8" s="64">
        <f>IFERROR(SUMIFS(K$5:K$6,$A$5:$A6,"*Liabilities*"),0)</f>
        <v>0</v>
      </c>
      <c r="L8" s="64">
        <f>IFERROR(SUMIFS(L$5:L$6,$A$5:$A6,"*Liabilities*"),0)</f>
        <v>0</v>
      </c>
      <c r="M8" s="64">
        <f>IFERROR(SUMIFS(M$5:M$6,$A$5:$A6,"*Liabilities*"),0)</f>
        <v>0</v>
      </c>
    </row>
    <row r="9" spans="1:14" ht="14.25" customHeight="1" x14ac:dyDescent="0.3">
      <c r="A9" s="63"/>
      <c r="B9" s="63"/>
      <c r="C9" s="63"/>
      <c r="D9" s="63"/>
      <c r="E9" s="63" t="s">
        <v>282</v>
      </c>
      <c r="F9" s="64">
        <f t="shared" ref="F9:M9" si="0">-F7+F8</f>
        <v>16024000</v>
      </c>
      <c r="G9" s="64">
        <f t="shared" si="0"/>
        <v>16024000</v>
      </c>
      <c r="H9" s="64">
        <f t="shared" si="0"/>
        <v>14024000</v>
      </c>
      <c r="I9" s="64">
        <f t="shared" si="0"/>
        <v>0</v>
      </c>
      <c r="J9" s="64">
        <f t="shared" si="0"/>
        <v>0</v>
      </c>
      <c r="K9" s="64">
        <f t="shared" si="0"/>
        <v>0</v>
      </c>
      <c r="L9" s="64">
        <f t="shared" si="0"/>
        <v>0</v>
      </c>
      <c r="M9" s="64">
        <f t="shared" si="0"/>
        <v>0</v>
      </c>
    </row>
  </sheetData>
  <sheetProtection formatCells="0" formatColumns="0" formatRows="0" insertRows="0" deleteRows="0"/>
  <phoneticPr fontId="1" type="noConversion"/>
  <pageMargins left="0.25" right="0.25" top="0.75" bottom="0.75" header="0.3" footer="0.3"/>
  <pageSetup paperSize="9" scale="44"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47" stopIfTrue="1" id="{B93EFFCC-0919-4AB3-AA5A-9169BDF64954}">
            <xm:f>Report_DCF!$B$4="M USD"</xm:f>
            <x14:dxf>
              <numFmt numFmtId="189" formatCode="#,##0,,_);\(#,##0,,\);&quot; - &quot;;@_)"/>
            </x14:dxf>
          </x14:cfRule>
          <xm:sqref>I1</xm:sqref>
        </x14:conditionalFormatting>
        <x14:conditionalFormatting xmlns:xm="http://schemas.microsoft.com/office/excel/2006/main">
          <x14:cfRule type="expression" priority="46" stopIfTrue="1" id="{BCE48A90-D8EF-4FA8-A8F8-D452CDD30F48}">
            <xm:f>Report_DCF!$B$4="M USD"</xm:f>
            <x14:dxf>
              <numFmt numFmtId="189" formatCode="#,##0,,_);\(#,##0,,\);&quot; - &quot;;@_)"/>
            </x14:dxf>
          </x14:cfRule>
          <xm:sqref>J1</xm:sqref>
        </x14:conditionalFormatting>
        <x14:conditionalFormatting xmlns:xm="http://schemas.microsoft.com/office/excel/2006/main">
          <x14:cfRule type="expression" priority="45" stopIfTrue="1" id="{602B0B80-34DB-4173-AEA9-8D794BBA009D}">
            <xm:f>Report_DCF!$B$4="M USD"</xm:f>
            <x14:dxf>
              <numFmt numFmtId="189" formatCode="#,##0,,_);\(#,##0,,\);&quot; - &quot;;@_)"/>
            </x14:dxf>
          </x14:cfRule>
          <xm:sqref>K1</xm:sqref>
        </x14:conditionalFormatting>
        <x14:conditionalFormatting xmlns:xm="http://schemas.microsoft.com/office/excel/2006/main">
          <x14:cfRule type="expression" priority="44" stopIfTrue="1" id="{0A107E38-3EC3-4B57-A8A7-7CF8F78C61AE}">
            <xm:f>Report_DCF!$B$4="M USD"</xm:f>
            <x14:dxf>
              <numFmt numFmtId="189" formatCode="#,##0,,_);\(#,##0,,\);&quot; - &quot;;@_)"/>
            </x14:dxf>
          </x14:cfRule>
          <xm:sqref>L1</xm:sqref>
        </x14:conditionalFormatting>
        <x14:conditionalFormatting xmlns:xm="http://schemas.microsoft.com/office/excel/2006/main">
          <x14:cfRule type="expression" priority="43" stopIfTrue="1" id="{553B7B68-F02A-4857-96FA-A2993F493EBA}">
            <xm:f>Report_DCF!$B$4="M USD"</xm:f>
            <x14:dxf>
              <numFmt numFmtId="189" formatCode="#,##0,,_);\(#,##0,,\);&quot; - &quot;;@_)"/>
            </x14:dxf>
          </x14:cfRule>
          <xm:sqref>M1</xm:sqref>
        </x14:conditionalFormatting>
        <x14:conditionalFormatting xmlns:xm="http://schemas.microsoft.com/office/excel/2006/main">
          <x14:cfRule type="expression" priority="42" stopIfTrue="1" id="{589A7EA6-36FF-45A7-B442-2137E2C4E984}">
            <xm:f>Report_DCF!$B$4="M USD"</xm:f>
            <x14:dxf>
              <numFmt numFmtId="189" formatCode="#,##0,,_);\(#,##0,,\);&quot; - &quot;;@_)"/>
            </x14:dxf>
          </x14:cfRule>
          <xm:sqref>F5</xm:sqref>
        </x14:conditionalFormatting>
        <x14:conditionalFormatting xmlns:xm="http://schemas.microsoft.com/office/excel/2006/main">
          <x14:cfRule type="expression" priority="41" stopIfTrue="1" id="{04B2C162-8A46-4483-834C-C6A0E8285336}">
            <xm:f>Report_DCF!$B$4="M USD"</xm:f>
            <x14:dxf>
              <numFmt numFmtId="189" formatCode="#,##0,,_);\(#,##0,,\);&quot; - &quot;;@_)"/>
            </x14:dxf>
          </x14:cfRule>
          <xm:sqref>G5</xm:sqref>
        </x14:conditionalFormatting>
        <x14:conditionalFormatting xmlns:xm="http://schemas.microsoft.com/office/excel/2006/main">
          <x14:cfRule type="expression" priority="40" stopIfTrue="1" id="{5BEBF29F-323E-470A-A9B7-4D7703C58210}">
            <xm:f>Report_DCF!$B$4="M USD"</xm:f>
            <x14:dxf>
              <numFmt numFmtId="189" formatCode="#,##0,,_);\(#,##0,,\);&quot; - &quot;;@_)"/>
            </x14:dxf>
          </x14:cfRule>
          <xm:sqref>H5</xm:sqref>
        </x14:conditionalFormatting>
        <x14:conditionalFormatting xmlns:xm="http://schemas.microsoft.com/office/excel/2006/main">
          <x14:cfRule type="expression" priority="39" stopIfTrue="1" id="{83228904-D51A-4317-A0E2-EBAD398AE31A}">
            <xm:f>Report_DCF!$B$4="M USD"</xm:f>
            <x14:dxf>
              <numFmt numFmtId="189" formatCode="#,##0,,_);\(#,##0,,\);&quot; - &quot;;@_)"/>
            </x14:dxf>
          </x14:cfRule>
          <xm:sqref>I5</xm:sqref>
        </x14:conditionalFormatting>
        <x14:conditionalFormatting xmlns:xm="http://schemas.microsoft.com/office/excel/2006/main">
          <x14:cfRule type="expression" priority="38" stopIfTrue="1" id="{62B6AA08-8EEC-4BDA-BA9E-31792C30B184}">
            <xm:f>Report_DCF!$B$4="M USD"</xm:f>
            <x14:dxf>
              <numFmt numFmtId="189" formatCode="#,##0,,_);\(#,##0,,\);&quot; - &quot;;@_)"/>
            </x14:dxf>
          </x14:cfRule>
          <xm:sqref>J5</xm:sqref>
        </x14:conditionalFormatting>
        <x14:conditionalFormatting xmlns:xm="http://schemas.microsoft.com/office/excel/2006/main">
          <x14:cfRule type="expression" priority="37" stopIfTrue="1" id="{E4D4065F-24EA-489F-8753-DA29BF4B6EAC}">
            <xm:f>Report_DCF!$B$4="M USD"</xm:f>
            <x14:dxf>
              <numFmt numFmtId="189" formatCode="#,##0,,_);\(#,##0,,\);&quot; - &quot;;@_)"/>
            </x14:dxf>
          </x14:cfRule>
          <xm:sqref>K5</xm:sqref>
        </x14:conditionalFormatting>
        <x14:conditionalFormatting xmlns:xm="http://schemas.microsoft.com/office/excel/2006/main">
          <x14:cfRule type="expression" priority="36" stopIfTrue="1" id="{9CC77BE2-B0A8-4459-B3E4-D010022737DD}">
            <xm:f>Report_DCF!$B$4="M USD"</xm:f>
            <x14:dxf>
              <numFmt numFmtId="189" formatCode="#,##0,,_);\(#,##0,,\);&quot; - &quot;;@_)"/>
            </x14:dxf>
          </x14:cfRule>
          <xm:sqref>L5</xm:sqref>
        </x14:conditionalFormatting>
        <x14:conditionalFormatting xmlns:xm="http://schemas.microsoft.com/office/excel/2006/main">
          <x14:cfRule type="expression" priority="35" stopIfTrue="1" id="{73510F8A-51F9-4966-A755-DAF5625A8648}">
            <xm:f>Report_DCF!$B$4="M USD"</xm:f>
            <x14:dxf>
              <numFmt numFmtId="189" formatCode="#,##0,,_);\(#,##0,,\);&quot; - &quot;;@_)"/>
            </x14:dxf>
          </x14:cfRule>
          <xm:sqref>M5</xm:sqref>
        </x14:conditionalFormatting>
        <x14:conditionalFormatting xmlns:xm="http://schemas.microsoft.com/office/excel/2006/main">
          <x14:cfRule type="expression" priority="34" stopIfTrue="1" id="{5BF8344D-4A24-4EEA-8297-8C0D49CE98DF}">
            <xm:f>Report_DCF!$B$4="M USD"</xm:f>
            <x14:dxf>
              <numFmt numFmtId="189" formatCode="#,##0,,_);\(#,##0,,\);&quot; - &quot;;@_)"/>
            </x14:dxf>
          </x14:cfRule>
          <xm:sqref>N5</xm:sqref>
        </x14:conditionalFormatting>
        <x14:conditionalFormatting xmlns:xm="http://schemas.microsoft.com/office/excel/2006/main">
          <x14:cfRule type="expression" priority="33" stopIfTrue="1" id="{CC15DD8D-3B15-4ABC-B61E-18CB581FC76A}">
            <xm:f>Report_DCF!$B$4="M USD"</xm:f>
            <x14:dxf>
              <numFmt numFmtId="189" formatCode="#,##0,,_);\(#,##0,,\);&quot; - &quot;;@_)"/>
            </x14:dxf>
          </x14:cfRule>
          <xm:sqref>F6</xm:sqref>
        </x14:conditionalFormatting>
        <x14:conditionalFormatting xmlns:xm="http://schemas.microsoft.com/office/excel/2006/main">
          <x14:cfRule type="expression" priority="32" stopIfTrue="1" id="{969E0AAD-5DA1-42B0-950A-E976D5B11172}">
            <xm:f>Report_DCF!$B$4="M USD"</xm:f>
            <x14:dxf>
              <numFmt numFmtId="189" formatCode="#,##0,,_);\(#,##0,,\);&quot; - &quot;;@_)"/>
            </x14:dxf>
          </x14:cfRule>
          <xm:sqref>G6</xm:sqref>
        </x14:conditionalFormatting>
        <x14:conditionalFormatting xmlns:xm="http://schemas.microsoft.com/office/excel/2006/main">
          <x14:cfRule type="expression" priority="31" stopIfTrue="1" id="{50FB0223-5936-4269-A1A3-C853315C3059}">
            <xm:f>Report_DCF!$B$4="M USD"</xm:f>
            <x14:dxf>
              <numFmt numFmtId="189" formatCode="#,##0,,_);\(#,##0,,\);&quot; - &quot;;@_)"/>
            </x14:dxf>
          </x14:cfRule>
          <xm:sqref>H6</xm:sqref>
        </x14:conditionalFormatting>
        <x14:conditionalFormatting xmlns:xm="http://schemas.microsoft.com/office/excel/2006/main">
          <x14:cfRule type="expression" priority="30" stopIfTrue="1" id="{61012AB9-9800-4932-A2CA-3F9D134F46B5}">
            <xm:f>Report_DCF!$B$4="M USD"</xm:f>
            <x14:dxf>
              <numFmt numFmtId="189" formatCode="#,##0,,_);\(#,##0,,\);&quot; - &quot;;@_)"/>
            </x14:dxf>
          </x14:cfRule>
          <xm:sqref>I6</xm:sqref>
        </x14:conditionalFormatting>
        <x14:conditionalFormatting xmlns:xm="http://schemas.microsoft.com/office/excel/2006/main">
          <x14:cfRule type="expression" priority="29" stopIfTrue="1" id="{280696D5-3F96-4C30-97C2-210FF319857C}">
            <xm:f>Report_DCF!$B$4="M USD"</xm:f>
            <x14:dxf>
              <numFmt numFmtId="189" formatCode="#,##0,,_);\(#,##0,,\);&quot; - &quot;;@_)"/>
            </x14:dxf>
          </x14:cfRule>
          <xm:sqref>J6</xm:sqref>
        </x14:conditionalFormatting>
        <x14:conditionalFormatting xmlns:xm="http://schemas.microsoft.com/office/excel/2006/main">
          <x14:cfRule type="expression" priority="28" stopIfTrue="1" id="{37247251-266E-4DD0-A3F6-44051D3119B4}">
            <xm:f>Report_DCF!$B$4="M USD"</xm:f>
            <x14:dxf>
              <numFmt numFmtId="189" formatCode="#,##0,,_);\(#,##0,,\);&quot; - &quot;;@_)"/>
            </x14:dxf>
          </x14:cfRule>
          <xm:sqref>K6</xm:sqref>
        </x14:conditionalFormatting>
        <x14:conditionalFormatting xmlns:xm="http://schemas.microsoft.com/office/excel/2006/main">
          <x14:cfRule type="expression" priority="27" stopIfTrue="1" id="{A6AE2FCD-A4CC-41D7-8B3F-CC00BE6D936D}">
            <xm:f>Report_DCF!$B$4="M USD"</xm:f>
            <x14:dxf>
              <numFmt numFmtId="189" formatCode="#,##0,,_);\(#,##0,,\);&quot; - &quot;;@_)"/>
            </x14:dxf>
          </x14:cfRule>
          <xm:sqref>L6</xm:sqref>
        </x14:conditionalFormatting>
        <x14:conditionalFormatting xmlns:xm="http://schemas.microsoft.com/office/excel/2006/main">
          <x14:cfRule type="expression" priority="26" stopIfTrue="1" id="{B5E1B3D9-9E8E-4E52-AEDE-BA5B995E4E62}">
            <xm:f>Report_DCF!$B$4="M USD"</xm:f>
            <x14:dxf>
              <numFmt numFmtId="189" formatCode="#,##0,,_);\(#,##0,,\);&quot; - &quot;;@_)"/>
            </x14:dxf>
          </x14:cfRule>
          <xm:sqref>M6</xm:sqref>
        </x14:conditionalFormatting>
        <x14:conditionalFormatting xmlns:xm="http://schemas.microsoft.com/office/excel/2006/main">
          <x14:cfRule type="expression" priority="25" stopIfTrue="1" id="{5BEFAC29-698E-48EB-9567-5FE0D536F84A}">
            <xm:f>Report_DCF!$B$4="M USD"</xm:f>
            <x14:dxf>
              <numFmt numFmtId="189" formatCode="#,##0,,_);\(#,##0,,\);&quot; - &quot;;@_)"/>
            </x14:dxf>
          </x14:cfRule>
          <xm:sqref>N6</xm:sqref>
        </x14:conditionalFormatting>
        <x14:conditionalFormatting xmlns:xm="http://schemas.microsoft.com/office/excel/2006/main">
          <x14:cfRule type="expression" priority="24" stopIfTrue="1" id="{446E9A31-3941-4F7E-B179-DE8FCE9680EC}">
            <xm:f>Report_DCF!$B$4="M USD"</xm:f>
            <x14:dxf>
              <numFmt numFmtId="189" formatCode="#,##0,,_);\(#,##0,,\);&quot; - &quot;;@_)"/>
            </x14:dxf>
          </x14:cfRule>
          <xm:sqref>F7</xm:sqref>
        </x14:conditionalFormatting>
        <x14:conditionalFormatting xmlns:xm="http://schemas.microsoft.com/office/excel/2006/main">
          <x14:cfRule type="expression" priority="23" stopIfTrue="1" id="{834AA2BA-BBF2-4378-9FBA-07822408DAFC}">
            <xm:f>Report_DCF!$B$4="M USD"</xm:f>
            <x14:dxf>
              <numFmt numFmtId="189" formatCode="#,##0,,_);\(#,##0,,\);&quot; - &quot;;@_)"/>
            </x14:dxf>
          </x14:cfRule>
          <xm:sqref>G7</xm:sqref>
        </x14:conditionalFormatting>
        <x14:conditionalFormatting xmlns:xm="http://schemas.microsoft.com/office/excel/2006/main">
          <x14:cfRule type="expression" priority="22" stopIfTrue="1" id="{959DDA7F-6935-4D56-AF78-1C7D82032009}">
            <xm:f>Report_DCF!$B$4="M USD"</xm:f>
            <x14:dxf>
              <numFmt numFmtId="189" formatCode="#,##0,,_);\(#,##0,,\);&quot; - &quot;;@_)"/>
            </x14:dxf>
          </x14:cfRule>
          <xm:sqref>H7</xm:sqref>
        </x14:conditionalFormatting>
        <x14:conditionalFormatting xmlns:xm="http://schemas.microsoft.com/office/excel/2006/main">
          <x14:cfRule type="expression" priority="21" stopIfTrue="1" id="{CF3EA373-5F1D-4E2C-806C-E64C05C5816A}">
            <xm:f>Report_DCF!$B$4="M USD"</xm:f>
            <x14:dxf>
              <numFmt numFmtId="189" formatCode="#,##0,,_);\(#,##0,,\);&quot; - &quot;;@_)"/>
            </x14:dxf>
          </x14:cfRule>
          <xm:sqref>I7</xm:sqref>
        </x14:conditionalFormatting>
        <x14:conditionalFormatting xmlns:xm="http://schemas.microsoft.com/office/excel/2006/main">
          <x14:cfRule type="expression" priority="20" stopIfTrue="1" id="{F883D09E-B084-4058-A5F8-AE24B5DDD968}">
            <xm:f>Report_DCF!$B$4="M USD"</xm:f>
            <x14:dxf>
              <numFmt numFmtId="189" formatCode="#,##0,,_);\(#,##0,,\);&quot; - &quot;;@_)"/>
            </x14:dxf>
          </x14:cfRule>
          <xm:sqref>J7</xm:sqref>
        </x14:conditionalFormatting>
        <x14:conditionalFormatting xmlns:xm="http://schemas.microsoft.com/office/excel/2006/main">
          <x14:cfRule type="expression" priority="19" stopIfTrue="1" id="{CC9EC186-0874-466F-BD1B-1CC8CF186800}">
            <xm:f>Report_DCF!$B$4="M USD"</xm:f>
            <x14:dxf>
              <numFmt numFmtId="189" formatCode="#,##0,,_);\(#,##0,,\);&quot; - &quot;;@_)"/>
            </x14:dxf>
          </x14:cfRule>
          <xm:sqref>K7</xm:sqref>
        </x14:conditionalFormatting>
        <x14:conditionalFormatting xmlns:xm="http://schemas.microsoft.com/office/excel/2006/main">
          <x14:cfRule type="expression" priority="18" stopIfTrue="1" id="{0B88269A-A011-40E4-8708-723AAB387120}">
            <xm:f>Report_DCF!$B$4="M USD"</xm:f>
            <x14:dxf>
              <numFmt numFmtId="189" formatCode="#,##0,,_);\(#,##0,,\);&quot; - &quot;;@_)"/>
            </x14:dxf>
          </x14:cfRule>
          <xm:sqref>L7</xm:sqref>
        </x14:conditionalFormatting>
        <x14:conditionalFormatting xmlns:xm="http://schemas.microsoft.com/office/excel/2006/main">
          <x14:cfRule type="expression" priority="17" stopIfTrue="1" id="{ED63535A-CE1F-4043-A677-F4DE0BEF3BBD}">
            <xm:f>Report_DCF!$B$4="M USD"</xm:f>
            <x14:dxf>
              <numFmt numFmtId="189" formatCode="#,##0,,_);\(#,##0,,\);&quot; - &quot;;@_)"/>
            </x14:dxf>
          </x14:cfRule>
          <xm:sqref>M7</xm:sqref>
        </x14:conditionalFormatting>
        <x14:conditionalFormatting xmlns:xm="http://schemas.microsoft.com/office/excel/2006/main">
          <x14:cfRule type="expression" priority="16" stopIfTrue="1" id="{0609CD01-ADBE-421B-96C8-859A23B514E5}">
            <xm:f>Report_DCF!$B$4="M USD"</xm:f>
            <x14:dxf>
              <numFmt numFmtId="189" formatCode="#,##0,,_);\(#,##0,,\);&quot; - &quot;;@_)"/>
            </x14:dxf>
          </x14:cfRule>
          <xm:sqref>F8</xm:sqref>
        </x14:conditionalFormatting>
        <x14:conditionalFormatting xmlns:xm="http://schemas.microsoft.com/office/excel/2006/main">
          <x14:cfRule type="expression" priority="15" stopIfTrue="1" id="{361A3C84-BACE-4D62-8A1F-F3D5EB9B152C}">
            <xm:f>Report_DCF!$B$4="M USD"</xm:f>
            <x14:dxf>
              <numFmt numFmtId="189" formatCode="#,##0,,_);\(#,##0,,\);&quot; - &quot;;@_)"/>
            </x14:dxf>
          </x14:cfRule>
          <xm:sqref>G8</xm:sqref>
        </x14:conditionalFormatting>
        <x14:conditionalFormatting xmlns:xm="http://schemas.microsoft.com/office/excel/2006/main">
          <x14:cfRule type="expression" priority="14" stopIfTrue="1" id="{1934B1BD-9FA5-4EA4-841A-75DEA331BCC7}">
            <xm:f>Report_DCF!$B$4="M USD"</xm:f>
            <x14:dxf>
              <numFmt numFmtId="189" formatCode="#,##0,,_);\(#,##0,,\);&quot; - &quot;;@_)"/>
            </x14:dxf>
          </x14:cfRule>
          <xm:sqref>H8</xm:sqref>
        </x14:conditionalFormatting>
        <x14:conditionalFormatting xmlns:xm="http://schemas.microsoft.com/office/excel/2006/main">
          <x14:cfRule type="expression" priority="13" stopIfTrue="1" id="{0EE82D00-4AA7-4D2A-8D86-422BC43B2C95}">
            <xm:f>Report_DCF!$B$4="M USD"</xm:f>
            <x14:dxf>
              <numFmt numFmtId="189" formatCode="#,##0,,_);\(#,##0,,\);&quot; - &quot;;@_)"/>
            </x14:dxf>
          </x14:cfRule>
          <xm:sqref>I8</xm:sqref>
        </x14:conditionalFormatting>
        <x14:conditionalFormatting xmlns:xm="http://schemas.microsoft.com/office/excel/2006/main">
          <x14:cfRule type="expression" priority="12" stopIfTrue="1" id="{4783E219-61A6-464A-987B-6E867FB6F735}">
            <xm:f>Report_DCF!$B$4="M USD"</xm:f>
            <x14:dxf>
              <numFmt numFmtId="189" formatCode="#,##0,,_);\(#,##0,,\);&quot; - &quot;;@_)"/>
            </x14:dxf>
          </x14:cfRule>
          <xm:sqref>J8</xm:sqref>
        </x14:conditionalFormatting>
        <x14:conditionalFormatting xmlns:xm="http://schemas.microsoft.com/office/excel/2006/main">
          <x14:cfRule type="expression" priority="11" stopIfTrue="1" id="{D96B1D9B-8DEF-4968-96CE-A903625BAF74}">
            <xm:f>Report_DCF!$B$4="M USD"</xm:f>
            <x14:dxf>
              <numFmt numFmtId="189" formatCode="#,##0,,_);\(#,##0,,\);&quot; - &quot;;@_)"/>
            </x14:dxf>
          </x14:cfRule>
          <xm:sqref>K8</xm:sqref>
        </x14:conditionalFormatting>
        <x14:conditionalFormatting xmlns:xm="http://schemas.microsoft.com/office/excel/2006/main">
          <x14:cfRule type="expression" priority="10" stopIfTrue="1" id="{323F98EE-77D9-4EB8-ACCF-F102175D2057}">
            <xm:f>Report_DCF!$B$4="M USD"</xm:f>
            <x14:dxf>
              <numFmt numFmtId="189" formatCode="#,##0,,_);\(#,##0,,\);&quot; - &quot;;@_)"/>
            </x14:dxf>
          </x14:cfRule>
          <xm:sqref>L8</xm:sqref>
        </x14:conditionalFormatting>
        <x14:conditionalFormatting xmlns:xm="http://schemas.microsoft.com/office/excel/2006/main">
          <x14:cfRule type="expression" priority="9" stopIfTrue="1" id="{C7A7E0F2-338E-468C-A81E-6C85F901BBBB}">
            <xm:f>Report_DCF!$B$4="M USD"</xm:f>
            <x14:dxf>
              <numFmt numFmtId="189" formatCode="#,##0,,_);\(#,##0,,\);&quot; - &quot;;@_)"/>
            </x14:dxf>
          </x14:cfRule>
          <xm:sqref>M8</xm:sqref>
        </x14:conditionalFormatting>
        <x14:conditionalFormatting xmlns:xm="http://schemas.microsoft.com/office/excel/2006/main">
          <x14:cfRule type="expression" priority="8" stopIfTrue="1" id="{AE990F6C-B299-4BCE-B413-BF92F9F352BF}">
            <xm:f>Report_DCF!$B$4="M USD"</xm:f>
            <x14:dxf>
              <numFmt numFmtId="189" formatCode="#,##0,,_);\(#,##0,,\);&quot; - &quot;;@_)"/>
            </x14:dxf>
          </x14:cfRule>
          <xm:sqref>F9</xm:sqref>
        </x14:conditionalFormatting>
        <x14:conditionalFormatting xmlns:xm="http://schemas.microsoft.com/office/excel/2006/main">
          <x14:cfRule type="expression" priority="7" stopIfTrue="1" id="{9FE66EFD-D174-413E-B435-4AECF6449E63}">
            <xm:f>Report_DCF!$B$4="M USD"</xm:f>
            <x14:dxf>
              <numFmt numFmtId="189" formatCode="#,##0,,_);\(#,##0,,\);&quot; - &quot;;@_)"/>
            </x14:dxf>
          </x14:cfRule>
          <xm:sqref>G9</xm:sqref>
        </x14:conditionalFormatting>
        <x14:conditionalFormatting xmlns:xm="http://schemas.microsoft.com/office/excel/2006/main">
          <x14:cfRule type="expression" priority="6" stopIfTrue="1" id="{76FC9249-1D01-4705-9BA0-CC2A92427BB6}">
            <xm:f>Report_DCF!$B$4="M USD"</xm:f>
            <x14:dxf>
              <numFmt numFmtId="189" formatCode="#,##0,,_);\(#,##0,,\);&quot; - &quot;;@_)"/>
            </x14:dxf>
          </x14:cfRule>
          <xm:sqref>H9</xm:sqref>
        </x14:conditionalFormatting>
        <x14:conditionalFormatting xmlns:xm="http://schemas.microsoft.com/office/excel/2006/main">
          <x14:cfRule type="expression" priority="5" stopIfTrue="1" id="{9EA8F6BF-669B-4D8F-8972-30629FC6CD38}">
            <xm:f>Report_DCF!$B$4="M USD"</xm:f>
            <x14:dxf>
              <numFmt numFmtId="189" formatCode="#,##0,,_);\(#,##0,,\);&quot; - &quot;;@_)"/>
            </x14:dxf>
          </x14:cfRule>
          <xm:sqref>I9</xm:sqref>
        </x14:conditionalFormatting>
        <x14:conditionalFormatting xmlns:xm="http://schemas.microsoft.com/office/excel/2006/main">
          <x14:cfRule type="expression" priority="4" stopIfTrue="1" id="{97B7DC82-71C2-4D37-B889-4F5332F935E6}">
            <xm:f>Report_DCF!$B$4="M USD"</xm:f>
            <x14:dxf>
              <numFmt numFmtId="189" formatCode="#,##0,,_);\(#,##0,,\);&quot; - &quot;;@_)"/>
            </x14:dxf>
          </x14:cfRule>
          <xm:sqref>J9</xm:sqref>
        </x14:conditionalFormatting>
        <x14:conditionalFormatting xmlns:xm="http://schemas.microsoft.com/office/excel/2006/main">
          <x14:cfRule type="expression" priority="3" stopIfTrue="1" id="{17EC6DFA-FEAB-4046-9091-77AED56CA858}">
            <xm:f>Report_DCF!$B$4="M USD"</xm:f>
            <x14:dxf>
              <numFmt numFmtId="189" formatCode="#,##0,,_);\(#,##0,,\);&quot; - &quot;;@_)"/>
            </x14:dxf>
          </x14:cfRule>
          <xm:sqref>K9</xm:sqref>
        </x14:conditionalFormatting>
        <x14:conditionalFormatting xmlns:xm="http://schemas.microsoft.com/office/excel/2006/main">
          <x14:cfRule type="expression" priority="2" stopIfTrue="1" id="{E2CC1DA1-CB6E-4937-B919-E0709CC99F82}">
            <xm:f>Report_DCF!$B$4="M USD"</xm:f>
            <x14:dxf>
              <numFmt numFmtId="189" formatCode="#,##0,,_);\(#,##0,,\);&quot; - &quot;;@_)"/>
            </x14:dxf>
          </x14:cfRule>
          <xm:sqref>L9</xm:sqref>
        </x14:conditionalFormatting>
        <x14:conditionalFormatting xmlns:xm="http://schemas.microsoft.com/office/excel/2006/main">
          <x14:cfRule type="expression" priority="1" stopIfTrue="1" id="{17BA8DD1-02F4-45F9-9B84-D88E7607D9B4}">
            <xm:f>Report_DCF!$B$4="M USD"</xm:f>
            <x14:dxf>
              <numFmt numFmtId="189" formatCode="#,##0,,_);\(#,##0,,\);&quot; - &quot;;@_)"/>
            </x14:dxf>
          </x14:cfRule>
          <xm:sqref>M9</xm:sqref>
        </x14:conditionalFormatting>
      </x14:conditionalFormatting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D25D5-88C3-4CDD-8F92-98151793E73E}">
  <sheetPr>
    <tabColor rgb="FF00324B"/>
    <pageSetUpPr fitToPage="1"/>
  </sheetPr>
  <dimension ref="A1:N6"/>
  <sheetViews>
    <sheetView showGridLines="0" zoomScaleNormal="100" workbookViewId="0">
      <pane ySplit="1" topLeftCell="A2" activePane="bottomLeft" state="frozen"/>
      <selection pane="bottomLeft"/>
    </sheetView>
  </sheetViews>
  <sheetFormatPr defaultColWidth="14.125" defaultRowHeight="14.25" customHeight="1" x14ac:dyDescent="0.3"/>
  <cols>
    <col min="1" max="1" width="14.125" style="5"/>
    <col min="2" max="5" width="14.125" style="4"/>
    <col min="6" max="16384" width="14.125" style="5"/>
  </cols>
  <sheetData>
    <row r="1" spans="1:14" s="1" customFormat="1" ht="14.25" customHeight="1" x14ac:dyDescent="0.3">
      <c r="A1" s="36" t="s">
        <v>283</v>
      </c>
      <c r="B1" s="2"/>
      <c r="C1" s="2"/>
      <c r="D1" s="2"/>
      <c r="E1" s="2"/>
      <c r="H1" s="7" t="s">
        <v>322</v>
      </c>
      <c r="I1" s="124">
        <f>DCF!I44</f>
        <v>533370328.07791471</v>
      </c>
      <c r="J1" s="124">
        <f>DCF!J44</f>
        <v>1055349622.8834585</v>
      </c>
      <c r="K1" s="124">
        <f>DCF!K44</f>
        <v>1078635082.987505</v>
      </c>
      <c r="L1" s="124">
        <f>DCF!L44</f>
        <v>1100866616.6115828</v>
      </c>
      <c r="M1" s="124">
        <f>DCF!M44</f>
        <v>1121116651.6152</v>
      </c>
    </row>
    <row r="2" spans="1:14" ht="14.25" customHeight="1" x14ac:dyDescent="0.3">
      <c r="A2" s="3"/>
    </row>
    <row r="3" spans="1:14" ht="14.25" customHeight="1" x14ac:dyDescent="0.3">
      <c r="A3" s="3"/>
      <c r="F3" s="39" t="s">
        <v>166</v>
      </c>
      <c r="G3" s="39"/>
      <c r="H3" s="39"/>
      <c r="I3" s="40" t="s">
        <v>167</v>
      </c>
      <c r="J3" s="40"/>
      <c r="K3" s="40"/>
      <c r="L3" s="40"/>
      <c r="M3" s="40"/>
    </row>
    <row r="4" spans="1:14" ht="14.25" customHeight="1" x14ac:dyDescent="0.3">
      <c r="A4" s="7" t="s">
        <v>70</v>
      </c>
      <c r="B4" s="7" t="s">
        <v>71</v>
      </c>
      <c r="C4" s="7" t="s">
        <v>72</v>
      </c>
      <c r="D4" s="7" t="s">
        <v>73</v>
      </c>
      <c r="E4" s="7" t="s">
        <v>163</v>
      </c>
      <c r="F4" s="34">
        <v>2023</v>
      </c>
      <c r="G4" s="34">
        <v>2024</v>
      </c>
      <c r="H4" s="33">
        <v>45838</v>
      </c>
      <c r="I4" s="34">
        <v>2025</v>
      </c>
      <c r="J4" s="34">
        <v>2026</v>
      </c>
      <c r="K4" s="34">
        <v>2027</v>
      </c>
      <c r="L4" s="34">
        <v>2028</v>
      </c>
      <c r="M4" s="34">
        <v>2029</v>
      </c>
      <c r="N4" s="7" t="s">
        <v>75</v>
      </c>
    </row>
    <row r="5" spans="1:14" ht="14.25" customHeight="1" x14ac:dyDescent="0.3">
      <c r="A5" s="37" t="s">
        <v>110</v>
      </c>
      <c r="B5" s="37" t="s">
        <v>161</v>
      </c>
      <c r="C5" s="37" t="s">
        <v>161</v>
      </c>
      <c r="D5" s="37" t="s">
        <v>161</v>
      </c>
      <c r="E5" s="37" t="s">
        <v>161</v>
      </c>
      <c r="F5" s="35">
        <f>BS!F28+BS_A!F28</f>
        <v>78342383</v>
      </c>
      <c r="G5" s="35">
        <f>BS!G28+BS_A!G28</f>
        <v>80610309</v>
      </c>
      <c r="H5" s="35">
        <f>BS!H28+BS_A!H28</f>
        <v>85733121</v>
      </c>
      <c r="I5" s="35"/>
      <c r="J5" s="35"/>
      <c r="K5" s="35"/>
      <c r="L5" s="35"/>
      <c r="M5" s="35"/>
      <c r="N5" s="32"/>
    </row>
    <row r="6" spans="1:14" ht="14.25" customHeight="1" x14ac:dyDescent="0.3">
      <c r="A6" s="63"/>
      <c r="B6" s="63"/>
      <c r="C6" s="63"/>
      <c r="D6" s="63"/>
      <c r="E6" s="63" t="s">
        <v>284</v>
      </c>
      <c r="F6" s="64">
        <f t="shared" ref="F6:M6" si="0">IFERROR(SUM(F5:F5),0)</f>
        <v>78342383</v>
      </c>
      <c r="G6" s="64">
        <f t="shared" si="0"/>
        <v>80610309</v>
      </c>
      <c r="H6" s="64">
        <f t="shared" si="0"/>
        <v>85733121</v>
      </c>
      <c r="I6" s="64">
        <f t="shared" si="0"/>
        <v>0</v>
      </c>
      <c r="J6" s="64">
        <f t="shared" si="0"/>
        <v>0</v>
      </c>
      <c r="K6" s="64">
        <f t="shared" si="0"/>
        <v>0</v>
      </c>
      <c r="L6" s="64">
        <f t="shared" si="0"/>
        <v>0</v>
      </c>
      <c r="M6" s="64">
        <f t="shared" si="0"/>
        <v>0</v>
      </c>
    </row>
  </sheetData>
  <sheetProtection formatCells="0" formatColumns="0" formatRows="0" insertRows="0" deleteRows="0"/>
  <phoneticPr fontId="1" type="noConversion"/>
  <pageMargins left="0.25" right="0.25" top="0.75" bottom="0.75" header="0.3" footer="0.3"/>
  <pageSetup paperSize="9" scale="44"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22" stopIfTrue="1" id="{A4A22B86-6F81-4CC8-9E1E-640EBD7059BE}">
            <xm:f>Report_DCF!$B$4="M USD"</xm:f>
            <x14:dxf>
              <numFmt numFmtId="189" formatCode="#,##0,,_);\(#,##0,,\);&quot; - &quot;;@_)"/>
            </x14:dxf>
          </x14:cfRule>
          <xm:sqref>I1</xm:sqref>
        </x14:conditionalFormatting>
        <x14:conditionalFormatting xmlns:xm="http://schemas.microsoft.com/office/excel/2006/main">
          <x14:cfRule type="expression" priority="21" stopIfTrue="1" id="{DFE0DE40-823A-42DE-A405-57DC8DEF8D06}">
            <xm:f>Report_DCF!$B$4="M USD"</xm:f>
            <x14:dxf>
              <numFmt numFmtId="189" formatCode="#,##0,,_);\(#,##0,,\);&quot; - &quot;;@_)"/>
            </x14:dxf>
          </x14:cfRule>
          <xm:sqref>J1</xm:sqref>
        </x14:conditionalFormatting>
        <x14:conditionalFormatting xmlns:xm="http://schemas.microsoft.com/office/excel/2006/main">
          <x14:cfRule type="expression" priority="20" stopIfTrue="1" id="{2737706C-2986-4F57-9A9C-ADEEBC9A850F}">
            <xm:f>Report_DCF!$B$4="M USD"</xm:f>
            <x14:dxf>
              <numFmt numFmtId="189" formatCode="#,##0,,_);\(#,##0,,\);&quot; - &quot;;@_)"/>
            </x14:dxf>
          </x14:cfRule>
          <xm:sqref>K1</xm:sqref>
        </x14:conditionalFormatting>
        <x14:conditionalFormatting xmlns:xm="http://schemas.microsoft.com/office/excel/2006/main">
          <x14:cfRule type="expression" priority="19" stopIfTrue="1" id="{57F48FE7-0FEB-45EA-BE67-CBE150CB115F}">
            <xm:f>Report_DCF!$B$4="M USD"</xm:f>
            <x14:dxf>
              <numFmt numFmtId="189" formatCode="#,##0,,_);\(#,##0,,\);&quot; - &quot;;@_)"/>
            </x14:dxf>
          </x14:cfRule>
          <xm:sqref>L1</xm:sqref>
        </x14:conditionalFormatting>
        <x14:conditionalFormatting xmlns:xm="http://schemas.microsoft.com/office/excel/2006/main">
          <x14:cfRule type="expression" priority="18" stopIfTrue="1" id="{80B7554B-0414-4B70-AA83-AFD96686E511}">
            <xm:f>Report_DCF!$B$4="M USD"</xm:f>
            <x14:dxf>
              <numFmt numFmtId="189" formatCode="#,##0,,_);\(#,##0,,\);&quot; - &quot;;@_)"/>
            </x14:dxf>
          </x14:cfRule>
          <xm:sqref>M1</xm:sqref>
        </x14:conditionalFormatting>
        <x14:conditionalFormatting xmlns:xm="http://schemas.microsoft.com/office/excel/2006/main">
          <x14:cfRule type="expression" priority="17" stopIfTrue="1" id="{9D907509-7055-4DD5-BE48-F94F26936EC4}">
            <xm:f>Report_DCF!$B$4="M USD"</xm:f>
            <x14:dxf>
              <numFmt numFmtId="189" formatCode="#,##0,,_);\(#,##0,,\);&quot; - &quot;;@_)"/>
            </x14:dxf>
          </x14:cfRule>
          <xm:sqref>F5</xm:sqref>
        </x14:conditionalFormatting>
        <x14:conditionalFormatting xmlns:xm="http://schemas.microsoft.com/office/excel/2006/main">
          <x14:cfRule type="expression" priority="16" stopIfTrue="1" id="{F93D53B7-5D3F-4471-B41D-0EB5E5E7824A}">
            <xm:f>Report_DCF!$B$4="M USD"</xm:f>
            <x14:dxf>
              <numFmt numFmtId="189" formatCode="#,##0,,_);\(#,##0,,\);&quot; - &quot;;@_)"/>
            </x14:dxf>
          </x14:cfRule>
          <xm:sqref>G5</xm:sqref>
        </x14:conditionalFormatting>
        <x14:conditionalFormatting xmlns:xm="http://schemas.microsoft.com/office/excel/2006/main">
          <x14:cfRule type="expression" priority="15" stopIfTrue="1" id="{230030AE-8DEB-4C44-98B3-B6E222640FBE}">
            <xm:f>Report_DCF!$B$4="M USD"</xm:f>
            <x14:dxf>
              <numFmt numFmtId="189" formatCode="#,##0,,_);\(#,##0,,\);&quot; - &quot;;@_)"/>
            </x14:dxf>
          </x14:cfRule>
          <xm:sqref>H5</xm:sqref>
        </x14:conditionalFormatting>
        <x14:conditionalFormatting xmlns:xm="http://schemas.microsoft.com/office/excel/2006/main">
          <x14:cfRule type="expression" priority="14" stopIfTrue="1" id="{56A7A50B-E545-4F37-A3B0-72D2DB5E80C7}">
            <xm:f>Report_DCF!$B$4="M USD"</xm:f>
            <x14:dxf>
              <numFmt numFmtId="189" formatCode="#,##0,,_);\(#,##0,,\);&quot; - &quot;;@_)"/>
            </x14:dxf>
          </x14:cfRule>
          <xm:sqref>I5</xm:sqref>
        </x14:conditionalFormatting>
        <x14:conditionalFormatting xmlns:xm="http://schemas.microsoft.com/office/excel/2006/main">
          <x14:cfRule type="expression" priority="13" stopIfTrue="1" id="{09A7210D-480F-416C-958E-5F06A8047384}">
            <xm:f>Report_DCF!$B$4="M USD"</xm:f>
            <x14:dxf>
              <numFmt numFmtId="189" formatCode="#,##0,,_);\(#,##0,,\);&quot; - &quot;;@_)"/>
            </x14:dxf>
          </x14:cfRule>
          <xm:sqref>J5</xm:sqref>
        </x14:conditionalFormatting>
        <x14:conditionalFormatting xmlns:xm="http://schemas.microsoft.com/office/excel/2006/main">
          <x14:cfRule type="expression" priority="12" stopIfTrue="1" id="{BF76ED21-E0DC-4CDB-BC6D-40BA21C73FA7}">
            <xm:f>Report_DCF!$B$4="M USD"</xm:f>
            <x14:dxf>
              <numFmt numFmtId="189" formatCode="#,##0,,_);\(#,##0,,\);&quot; - &quot;;@_)"/>
            </x14:dxf>
          </x14:cfRule>
          <xm:sqref>K5</xm:sqref>
        </x14:conditionalFormatting>
        <x14:conditionalFormatting xmlns:xm="http://schemas.microsoft.com/office/excel/2006/main">
          <x14:cfRule type="expression" priority="11" stopIfTrue="1" id="{52A1F95C-0533-487A-B7DB-028366662AF4}">
            <xm:f>Report_DCF!$B$4="M USD"</xm:f>
            <x14:dxf>
              <numFmt numFmtId="189" formatCode="#,##0,,_);\(#,##0,,\);&quot; - &quot;;@_)"/>
            </x14:dxf>
          </x14:cfRule>
          <xm:sqref>L5</xm:sqref>
        </x14:conditionalFormatting>
        <x14:conditionalFormatting xmlns:xm="http://schemas.microsoft.com/office/excel/2006/main">
          <x14:cfRule type="expression" priority="10" stopIfTrue="1" id="{BC00C071-5837-49CD-8104-0E16C31C1809}">
            <xm:f>Report_DCF!$B$4="M USD"</xm:f>
            <x14:dxf>
              <numFmt numFmtId="189" formatCode="#,##0,,_);\(#,##0,,\);&quot; - &quot;;@_)"/>
            </x14:dxf>
          </x14:cfRule>
          <xm:sqref>M5</xm:sqref>
        </x14:conditionalFormatting>
        <x14:conditionalFormatting xmlns:xm="http://schemas.microsoft.com/office/excel/2006/main">
          <x14:cfRule type="expression" priority="9" stopIfTrue="1" id="{18BC7E9C-D489-4827-B40D-8B8A89BC2B6F}">
            <xm:f>Report_DCF!$B$4="M USD"</xm:f>
            <x14:dxf>
              <numFmt numFmtId="189" formatCode="#,##0,,_);\(#,##0,,\);&quot; - &quot;;@_)"/>
            </x14:dxf>
          </x14:cfRule>
          <xm:sqref>N5</xm:sqref>
        </x14:conditionalFormatting>
        <x14:conditionalFormatting xmlns:xm="http://schemas.microsoft.com/office/excel/2006/main">
          <x14:cfRule type="expression" priority="8" stopIfTrue="1" id="{332FAC06-0097-43A3-A90F-21EF3F0431B7}">
            <xm:f>Report_DCF!$B$4="M USD"</xm:f>
            <x14:dxf>
              <numFmt numFmtId="189" formatCode="#,##0,,_);\(#,##0,,\);&quot; - &quot;;@_)"/>
            </x14:dxf>
          </x14:cfRule>
          <xm:sqref>F6</xm:sqref>
        </x14:conditionalFormatting>
        <x14:conditionalFormatting xmlns:xm="http://schemas.microsoft.com/office/excel/2006/main">
          <x14:cfRule type="expression" priority="7" stopIfTrue="1" id="{8F4F572F-550E-4CFF-AD86-E9A96FECF695}">
            <xm:f>Report_DCF!$B$4="M USD"</xm:f>
            <x14:dxf>
              <numFmt numFmtId="189" formatCode="#,##0,,_);\(#,##0,,\);&quot; - &quot;;@_)"/>
            </x14:dxf>
          </x14:cfRule>
          <xm:sqref>G6</xm:sqref>
        </x14:conditionalFormatting>
        <x14:conditionalFormatting xmlns:xm="http://schemas.microsoft.com/office/excel/2006/main">
          <x14:cfRule type="expression" priority="6" stopIfTrue="1" id="{6C20EEAD-1831-4AB0-86B9-56E4C363AEB4}">
            <xm:f>Report_DCF!$B$4="M USD"</xm:f>
            <x14:dxf>
              <numFmt numFmtId="189" formatCode="#,##0,,_);\(#,##0,,\);&quot; - &quot;;@_)"/>
            </x14:dxf>
          </x14:cfRule>
          <xm:sqref>H6</xm:sqref>
        </x14:conditionalFormatting>
        <x14:conditionalFormatting xmlns:xm="http://schemas.microsoft.com/office/excel/2006/main">
          <x14:cfRule type="expression" priority="5" stopIfTrue="1" id="{35453084-AC2F-443C-8A16-75B00ADD9264}">
            <xm:f>Report_DCF!$B$4="M USD"</xm:f>
            <x14:dxf>
              <numFmt numFmtId="189" formatCode="#,##0,,_);\(#,##0,,\);&quot; - &quot;;@_)"/>
            </x14:dxf>
          </x14:cfRule>
          <xm:sqref>I6</xm:sqref>
        </x14:conditionalFormatting>
        <x14:conditionalFormatting xmlns:xm="http://schemas.microsoft.com/office/excel/2006/main">
          <x14:cfRule type="expression" priority="4" stopIfTrue="1" id="{57062088-D799-4E43-9006-DBF3C9242C18}">
            <xm:f>Report_DCF!$B$4="M USD"</xm:f>
            <x14:dxf>
              <numFmt numFmtId="189" formatCode="#,##0,,_);\(#,##0,,\);&quot; - &quot;;@_)"/>
            </x14:dxf>
          </x14:cfRule>
          <xm:sqref>J6</xm:sqref>
        </x14:conditionalFormatting>
        <x14:conditionalFormatting xmlns:xm="http://schemas.microsoft.com/office/excel/2006/main">
          <x14:cfRule type="expression" priority="3" stopIfTrue="1" id="{C9042294-026D-449E-AE55-83B514B4EDAD}">
            <xm:f>Report_DCF!$B$4="M USD"</xm:f>
            <x14:dxf>
              <numFmt numFmtId="189" formatCode="#,##0,,_);\(#,##0,,\);&quot; - &quot;;@_)"/>
            </x14:dxf>
          </x14:cfRule>
          <xm:sqref>K6</xm:sqref>
        </x14:conditionalFormatting>
        <x14:conditionalFormatting xmlns:xm="http://schemas.microsoft.com/office/excel/2006/main">
          <x14:cfRule type="expression" priority="2" stopIfTrue="1" id="{E28BEDD8-0B82-4693-963E-D2E1B95CD96C}">
            <xm:f>Report_DCF!$B$4="M USD"</xm:f>
            <x14:dxf>
              <numFmt numFmtId="189" formatCode="#,##0,,_);\(#,##0,,\);&quot; - &quot;;@_)"/>
            </x14:dxf>
          </x14:cfRule>
          <xm:sqref>L6</xm:sqref>
        </x14:conditionalFormatting>
        <x14:conditionalFormatting xmlns:xm="http://schemas.microsoft.com/office/excel/2006/main">
          <x14:cfRule type="expression" priority="1" stopIfTrue="1" id="{BBAB459B-4FC8-492F-A2D5-8966BE96042C}">
            <xm:f>Report_DCF!$B$4="M USD"</xm:f>
            <x14:dxf>
              <numFmt numFmtId="189" formatCode="#,##0,,_);\(#,##0,,\);&quot; - &quot;;@_)"/>
            </x14:dxf>
          </x14:cfRule>
          <xm:sqref>M6</xm:sqref>
        </x14:conditionalFormatting>
      </x14:conditionalFormatting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1B5B86-A832-48B8-8559-F3C02F861D40}">
  <sheetPr>
    <tabColor rgb="FF7D1900"/>
    <pageSetUpPr fitToPage="1"/>
  </sheetPr>
  <dimension ref="A1:O28"/>
  <sheetViews>
    <sheetView showGridLines="0" zoomScaleNormal="100" workbookViewId="0">
      <pane ySplit="1" topLeftCell="A2" activePane="bottomLeft" state="frozen"/>
      <selection pane="bottomLeft"/>
    </sheetView>
  </sheetViews>
  <sheetFormatPr defaultColWidth="14.125" defaultRowHeight="14.25" customHeight="1" x14ac:dyDescent="0.3"/>
  <cols>
    <col min="1" max="1" width="14.125" style="5"/>
    <col min="2" max="5" width="14.125" style="4"/>
    <col min="6" max="16384" width="14.125" style="5"/>
  </cols>
  <sheetData>
    <row r="1" spans="1:15" s="1" customFormat="1" ht="14.25" customHeight="1" x14ac:dyDescent="0.3">
      <c r="A1" s="36" t="s">
        <v>285</v>
      </c>
      <c r="B1" s="2"/>
      <c r="C1" s="2"/>
      <c r="D1" s="2"/>
      <c r="E1" s="2"/>
      <c r="H1" s="7" t="s">
        <v>322</v>
      </c>
      <c r="I1" s="124">
        <f>DCF!I44</f>
        <v>533370328.07791471</v>
      </c>
      <c r="J1" s="124">
        <f>DCF!J44</f>
        <v>1055349622.8834585</v>
      </c>
      <c r="K1" s="124">
        <f>DCF!K44</f>
        <v>1078635082.987505</v>
      </c>
      <c r="L1" s="124">
        <f>DCF!L44</f>
        <v>1100866616.6115828</v>
      </c>
      <c r="M1" s="124">
        <f>DCF!M44</f>
        <v>1121116651.6152</v>
      </c>
    </row>
    <row r="2" spans="1:15" ht="14.25" customHeight="1" x14ac:dyDescent="0.3">
      <c r="A2" s="3"/>
    </row>
    <row r="3" spans="1:15" ht="14.25" customHeight="1" x14ac:dyDescent="0.3">
      <c r="A3" s="3"/>
      <c r="F3" s="39" t="s">
        <v>166</v>
      </c>
      <c r="G3" s="39"/>
      <c r="H3" s="39"/>
      <c r="I3" s="40" t="s">
        <v>167</v>
      </c>
      <c r="J3" s="40"/>
      <c r="K3" s="40"/>
      <c r="L3" s="40"/>
      <c r="M3" s="40"/>
    </row>
    <row r="4" spans="1:15" ht="14.25" customHeight="1" x14ac:dyDescent="0.3">
      <c r="A4" s="7" t="s">
        <v>70</v>
      </c>
      <c r="B4" s="7" t="s">
        <v>71</v>
      </c>
      <c r="C4" s="7" t="s">
        <v>72</v>
      </c>
      <c r="D4" s="7" t="s">
        <v>73</v>
      </c>
      <c r="E4" s="7" t="s">
        <v>74</v>
      </c>
      <c r="F4" s="34">
        <v>2023</v>
      </c>
      <c r="G4" s="34">
        <v>2024</v>
      </c>
      <c r="H4" s="33">
        <v>45838</v>
      </c>
      <c r="I4" s="34">
        <v>2025</v>
      </c>
      <c r="J4" s="34">
        <v>2026</v>
      </c>
      <c r="K4" s="34">
        <v>2027</v>
      </c>
      <c r="L4" s="34">
        <v>2028</v>
      </c>
      <c r="M4" s="34">
        <v>2029</v>
      </c>
      <c r="N4" s="7" t="s">
        <v>32</v>
      </c>
      <c r="O4" s="7" t="s">
        <v>75</v>
      </c>
    </row>
    <row r="5" spans="1:15" ht="14.25" customHeight="1" x14ac:dyDescent="0.3">
      <c r="A5" s="41" t="s">
        <v>76</v>
      </c>
      <c r="B5" s="41" t="s">
        <v>77</v>
      </c>
      <c r="C5" s="41" t="s">
        <v>78</v>
      </c>
      <c r="D5" s="41" t="s">
        <v>79</v>
      </c>
      <c r="E5" s="41" t="s">
        <v>79</v>
      </c>
      <c r="F5" s="35">
        <f>NOA!F5</f>
        <v>6917692</v>
      </c>
      <c r="G5" s="35">
        <f>NOA!G5</f>
        <v>6093467</v>
      </c>
      <c r="H5" s="35">
        <f>NOA!H5</f>
        <v>8179986</v>
      </c>
      <c r="I5" s="35">
        <f>NOA!I5</f>
        <v>0</v>
      </c>
      <c r="J5" s="35">
        <f>NOA!J5</f>
        <v>0</v>
      </c>
      <c r="K5" s="35">
        <f>NOA!K5</f>
        <v>0</v>
      </c>
      <c r="L5" s="35">
        <f>NOA!L5</f>
        <v>0</v>
      </c>
      <c r="M5" s="35">
        <f>NOA!M5</f>
        <v>0</v>
      </c>
      <c r="N5" s="31" t="s">
        <v>0</v>
      </c>
      <c r="O5" s="32"/>
    </row>
    <row r="6" spans="1:15" ht="14.25" customHeight="1" x14ac:dyDescent="0.3">
      <c r="A6" s="41" t="s">
        <v>76</v>
      </c>
      <c r="B6" s="41" t="s">
        <v>77</v>
      </c>
      <c r="C6" s="41" t="s">
        <v>78</v>
      </c>
      <c r="D6" s="41" t="s">
        <v>80</v>
      </c>
      <c r="E6" s="41" t="s">
        <v>80</v>
      </c>
      <c r="F6" s="35">
        <f>WC!F5</f>
        <v>19199229</v>
      </c>
      <c r="G6" s="35">
        <f>WC!G5</f>
        <v>26833964</v>
      </c>
      <c r="H6" s="35">
        <f>WC!H5</f>
        <v>20012390</v>
      </c>
      <c r="I6" s="35">
        <f>WC!I5</f>
        <v>16181829.96551601</v>
      </c>
      <c r="J6" s="35">
        <f>WC!J5</f>
        <v>16957635.661221649</v>
      </c>
      <c r="K6" s="35">
        <f>WC!K5</f>
        <v>17600838.781851787</v>
      </c>
      <c r="L6" s="35">
        <f>WC!L5</f>
        <v>18213961.115434192</v>
      </c>
      <c r="M6" s="35">
        <f>WC!M5</f>
        <v>18960446.089890212</v>
      </c>
      <c r="N6" s="31" t="s">
        <v>1</v>
      </c>
      <c r="O6" s="32"/>
    </row>
    <row r="7" spans="1:15" ht="14.25" customHeight="1" x14ac:dyDescent="0.3">
      <c r="A7" s="41" t="s">
        <v>76</v>
      </c>
      <c r="B7" s="41" t="s">
        <v>77</v>
      </c>
      <c r="C7" s="41" t="s">
        <v>78</v>
      </c>
      <c r="D7" s="41" t="s">
        <v>81</v>
      </c>
      <c r="E7" s="41" t="s">
        <v>81</v>
      </c>
      <c r="F7" s="35">
        <f>OAL!F5</f>
        <v>11000</v>
      </c>
      <c r="G7" s="35">
        <f>OAL!G5</f>
        <v>0</v>
      </c>
      <c r="H7" s="35">
        <f>OAL!H5</f>
        <v>0</v>
      </c>
      <c r="I7" s="35">
        <f>OAL!I5</f>
        <v>0</v>
      </c>
      <c r="J7" s="35">
        <f>OAL!J5</f>
        <v>0</v>
      </c>
      <c r="K7" s="35">
        <f>OAL!K5</f>
        <v>0</v>
      </c>
      <c r="L7" s="35">
        <f>OAL!L5</f>
        <v>0</v>
      </c>
      <c r="M7" s="35">
        <f>OAL!M5</f>
        <v>0</v>
      </c>
      <c r="N7" s="31" t="s">
        <v>2</v>
      </c>
      <c r="O7" s="32"/>
    </row>
    <row r="8" spans="1:15" ht="14.25" customHeight="1" x14ac:dyDescent="0.3">
      <c r="A8" s="41" t="s">
        <v>76</v>
      </c>
      <c r="B8" s="41" t="s">
        <v>77</v>
      </c>
      <c r="C8" s="41" t="s">
        <v>78</v>
      </c>
      <c r="D8" s="41" t="s">
        <v>82</v>
      </c>
      <c r="E8" s="41" t="s">
        <v>82</v>
      </c>
      <c r="F8" s="35">
        <f>OAL!F6</f>
        <v>0</v>
      </c>
      <c r="G8" s="35">
        <f>OAL!G6</f>
        <v>0</v>
      </c>
      <c r="H8" s="35">
        <f>OAL!H6</f>
        <v>175208</v>
      </c>
      <c r="I8" s="35">
        <f>OAL!I6</f>
        <v>175208</v>
      </c>
      <c r="J8" s="35">
        <f>OAL!J6</f>
        <v>175208</v>
      </c>
      <c r="K8" s="35">
        <f>OAL!K6</f>
        <v>175208</v>
      </c>
      <c r="L8" s="35">
        <f>OAL!L6</f>
        <v>175208</v>
      </c>
      <c r="M8" s="35">
        <f>OAL!M6</f>
        <v>175208</v>
      </c>
      <c r="N8" s="31" t="s">
        <v>2</v>
      </c>
      <c r="O8" s="32"/>
    </row>
    <row r="9" spans="1:15" ht="14.25" customHeight="1" x14ac:dyDescent="0.3">
      <c r="A9" s="41" t="s">
        <v>76</v>
      </c>
      <c r="B9" s="41" t="s">
        <v>77</v>
      </c>
      <c r="C9" s="41" t="s">
        <v>78</v>
      </c>
      <c r="D9" s="41" t="s">
        <v>83</v>
      </c>
      <c r="E9" s="41" t="s">
        <v>83</v>
      </c>
      <c r="F9" s="35">
        <f>NOA!F6</f>
        <v>0</v>
      </c>
      <c r="G9" s="35">
        <f>NOA!G6</f>
        <v>0</v>
      </c>
      <c r="H9" s="35">
        <f>NOA!H6</f>
        <v>8000000</v>
      </c>
      <c r="I9" s="35">
        <f>NOA!I6</f>
        <v>0</v>
      </c>
      <c r="J9" s="35">
        <f>NOA!J6</f>
        <v>0</v>
      </c>
      <c r="K9" s="35">
        <f>NOA!K6</f>
        <v>0</v>
      </c>
      <c r="L9" s="35">
        <f>NOA!L6</f>
        <v>0</v>
      </c>
      <c r="M9" s="35">
        <f>NOA!M6</f>
        <v>0</v>
      </c>
      <c r="N9" s="31" t="s">
        <v>0</v>
      </c>
      <c r="O9" s="32"/>
    </row>
    <row r="10" spans="1:15" ht="14.25" customHeight="1" x14ac:dyDescent="0.3">
      <c r="A10" s="41" t="s">
        <v>76</v>
      </c>
      <c r="B10" s="41" t="s">
        <v>77</v>
      </c>
      <c r="C10" s="41" t="s">
        <v>78</v>
      </c>
      <c r="D10" s="41" t="s">
        <v>84</v>
      </c>
      <c r="E10" s="41" t="s">
        <v>84</v>
      </c>
      <c r="F10" s="35">
        <f>NOA!F7</f>
        <v>0</v>
      </c>
      <c r="G10" s="35">
        <f>NOA!G7</f>
        <v>0</v>
      </c>
      <c r="H10" s="35">
        <f>NOA!H7</f>
        <v>10000000</v>
      </c>
      <c r="I10" s="35">
        <f>NOA!I7</f>
        <v>0</v>
      </c>
      <c r="J10" s="35">
        <f>NOA!J7</f>
        <v>0</v>
      </c>
      <c r="K10" s="35">
        <f>NOA!K7</f>
        <v>0</v>
      </c>
      <c r="L10" s="35">
        <f>NOA!L7</f>
        <v>0</v>
      </c>
      <c r="M10" s="35">
        <f>NOA!M7</f>
        <v>0</v>
      </c>
      <c r="N10" s="31" t="s">
        <v>0</v>
      </c>
      <c r="O10" s="32"/>
    </row>
    <row r="11" spans="1:15" ht="14.25" customHeight="1" x14ac:dyDescent="0.3">
      <c r="A11" s="41" t="s">
        <v>76</v>
      </c>
      <c r="B11" s="41" t="s">
        <v>77</v>
      </c>
      <c r="C11" s="41" t="s">
        <v>78</v>
      </c>
      <c r="D11" s="41" t="s">
        <v>85</v>
      </c>
      <c r="E11" s="41" t="s">
        <v>85</v>
      </c>
      <c r="F11" s="35">
        <f>OAL!F7</f>
        <v>5620521</v>
      </c>
      <c r="G11" s="35">
        <f>OAL!G7</f>
        <v>5704825</v>
      </c>
      <c r="H11" s="35">
        <f>OAL!H7</f>
        <v>0</v>
      </c>
      <c r="I11" s="35">
        <f>OAL!I7</f>
        <v>0</v>
      </c>
      <c r="J11" s="35">
        <f>OAL!J7</f>
        <v>0</v>
      </c>
      <c r="K11" s="35">
        <f>OAL!K7</f>
        <v>0</v>
      </c>
      <c r="L11" s="35">
        <f>OAL!L7</f>
        <v>0</v>
      </c>
      <c r="M11" s="35">
        <f>OAL!M7</f>
        <v>0</v>
      </c>
      <c r="N11" s="31" t="s">
        <v>2</v>
      </c>
      <c r="O11" s="32"/>
    </row>
    <row r="12" spans="1:15" ht="14.25" customHeight="1" x14ac:dyDescent="0.3">
      <c r="A12" s="41" t="s">
        <v>76</v>
      </c>
      <c r="B12" s="41" t="s">
        <v>77</v>
      </c>
      <c r="C12" s="41" t="s">
        <v>112</v>
      </c>
      <c r="D12" s="41" t="s">
        <v>87</v>
      </c>
      <c r="E12" s="41" t="s">
        <v>87</v>
      </c>
      <c r="F12" s="35">
        <f>WC!F6</f>
        <v>5640062</v>
      </c>
      <c r="G12" s="35">
        <f>WC!G6</f>
        <v>5031332</v>
      </c>
      <c r="H12" s="35">
        <f>WC!H6</f>
        <v>2422232</v>
      </c>
      <c r="I12" s="35">
        <f>WC!I6</f>
        <v>1958593.9690877388</v>
      </c>
      <c r="J12" s="35">
        <f>WC!J6</f>
        <v>2052494.8665777668</v>
      </c>
      <c r="K12" s="35">
        <f>WC!K6</f>
        <v>2130345.9968670616</v>
      </c>
      <c r="L12" s="35">
        <f>WC!L6</f>
        <v>2204556.2504308773</v>
      </c>
      <c r="M12" s="35">
        <f>WC!M6</f>
        <v>2294908.2669889475</v>
      </c>
      <c r="N12" s="31" t="s">
        <v>1</v>
      </c>
      <c r="O12" s="32"/>
    </row>
    <row r="13" spans="1:15" ht="14.25" customHeight="1" x14ac:dyDescent="0.3">
      <c r="A13" s="41" t="s">
        <v>76</v>
      </c>
      <c r="B13" s="41" t="s">
        <v>77</v>
      </c>
      <c r="C13" s="41" t="s">
        <v>86</v>
      </c>
      <c r="D13" s="41" t="s">
        <v>88</v>
      </c>
      <c r="E13" s="41" t="s">
        <v>88</v>
      </c>
      <c r="F13" s="35">
        <f>WC!F7</f>
        <v>17147</v>
      </c>
      <c r="G13" s="35">
        <f>WC!G7</f>
        <v>14051</v>
      </c>
      <c r="H13" s="35">
        <f>WC!H7</f>
        <v>20563</v>
      </c>
      <c r="I13" s="35">
        <f>WC!I7</f>
        <v>16627.048022795167</v>
      </c>
      <c r="J13" s="35">
        <f>WC!J7</f>
        <v>17424.198813919818</v>
      </c>
      <c r="K13" s="35">
        <f>WC!K7</f>
        <v>18085.098674931796</v>
      </c>
      <c r="L13" s="35">
        <f>WC!L7</f>
        <v>18715.090122502774</v>
      </c>
      <c r="M13" s="35">
        <f>WC!M7</f>
        <v>19482.11347802099</v>
      </c>
      <c r="N13" s="31" t="s">
        <v>1</v>
      </c>
      <c r="O13" s="32"/>
    </row>
    <row r="14" spans="1:15" ht="14.25" customHeight="1" x14ac:dyDescent="0.3">
      <c r="A14" s="41" t="s">
        <v>76</v>
      </c>
      <c r="B14" s="41" t="s">
        <v>89</v>
      </c>
      <c r="C14" s="41" t="s">
        <v>113</v>
      </c>
      <c r="D14" s="41" t="s">
        <v>90</v>
      </c>
      <c r="E14" s="41" t="s">
        <v>90</v>
      </c>
      <c r="F14" s="35">
        <f>FA!F5</f>
        <v>2544067</v>
      </c>
      <c r="G14" s="35">
        <f>FA!G5</f>
        <v>2544067</v>
      </c>
      <c r="H14" s="35">
        <f>FA!H5</f>
        <v>2544067</v>
      </c>
      <c r="I14" s="35">
        <f>FA!I5</f>
        <v>0</v>
      </c>
      <c r="J14" s="35">
        <f>FA!J5</f>
        <v>0</v>
      </c>
      <c r="K14" s="35">
        <f>FA!K5</f>
        <v>0</v>
      </c>
      <c r="L14" s="35">
        <f>FA!L5</f>
        <v>0</v>
      </c>
      <c r="M14" s="35">
        <f>FA!M5</f>
        <v>0</v>
      </c>
      <c r="N14" s="31" t="s">
        <v>3</v>
      </c>
      <c r="O14" s="32"/>
    </row>
    <row r="15" spans="1:15" ht="14.25" customHeight="1" x14ac:dyDescent="0.3">
      <c r="A15" s="41" t="s">
        <v>76</v>
      </c>
      <c r="B15" s="41" t="s">
        <v>89</v>
      </c>
      <c r="C15" s="41" t="s">
        <v>113</v>
      </c>
      <c r="D15" s="41" t="s">
        <v>91</v>
      </c>
      <c r="E15" s="41" t="s">
        <v>92</v>
      </c>
      <c r="F15" s="35">
        <f>FA!F6</f>
        <v>27174134</v>
      </c>
      <c r="G15" s="35">
        <f>FA!G6</f>
        <v>27174134</v>
      </c>
      <c r="H15" s="35">
        <f>FA!H6</f>
        <v>27174134</v>
      </c>
      <c r="I15" s="35">
        <f>FA!I6</f>
        <v>0</v>
      </c>
      <c r="J15" s="35">
        <f>FA!J6</f>
        <v>0</v>
      </c>
      <c r="K15" s="35">
        <f>FA!K6</f>
        <v>0</v>
      </c>
      <c r="L15" s="35">
        <f>FA!L6</f>
        <v>0</v>
      </c>
      <c r="M15" s="35">
        <f>FA!M6</f>
        <v>0</v>
      </c>
      <c r="N15" s="31" t="s">
        <v>3</v>
      </c>
      <c r="O15" s="32"/>
    </row>
    <row r="16" spans="1:15" ht="14.25" customHeight="1" x14ac:dyDescent="0.3">
      <c r="A16" s="41" t="s">
        <v>76</v>
      </c>
      <c r="B16" s="41" t="s">
        <v>89</v>
      </c>
      <c r="C16" s="41" t="s">
        <v>113</v>
      </c>
      <c r="D16" s="41" t="s">
        <v>91</v>
      </c>
      <c r="E16" s="41" t="s">
        <v>93</v>
      </c>
      <c r="F16" s="35">
        <f>FA!F7</f>
        <v>-5389028</v>
      </c>
      <c r="G16" s="35">
        <f>FA!G7</f>
        <v>-6747734</v>
      </c>
      <c r="H16" s="35">
        <f>FA!H7</f>
        <v>-7427088</v>
      </c>
      <c r="I16" s="35">
        <f>FA!I7</f>
        <v>0</v>
      </c>
      <c r="J16" s="35">
        <f>FA!J7</f>
        <v>0</v>
      </c>
      <c r="K16" s="35">
        <f>FA!K7</f>
        <v>0</v>
      </c>
      <c r="L16" s="35">
        <f>FA!L7</f>
        <v>0</v>
      </c>
      <c r="M16" s="35">
        <f>FA!M7</f>
        <v>0</v>
      </c>
      <c r="N16" s="31" t="s">
        <v>3</v>
      </c>
      <c r="O16" s="32"/>
    </row>
    <row r="17" spans="1:15" ht="14.25" customHeight="1" x14ac:dyDescent="0.3">
      <c r="A17" s="41" t="s">
        <v>76</v>
      </c>
      <c r="B17" s="41" t="s">
        <v>89</v>
      </c>
      <c r="C17" s="41" t="s">
        <v>113</v>
      </c>
      <c r="D17" s="41" t="s">
        <v>94</v>
      </c>
      <c r="E17" s="41" t="s">
        <v>95</v>
      </c>
      <c r="F17" s="35">
        <f>FA!F8</f>
        <v>37395794</v>
      </c>
      <c r="G17" s="35">
        <f>FA!G8</f>
        <v>37395794</v>
      </c>
      <c r="H17" s="35">
        <f>FA!H8</f>
        <v>37395794</v>
      </c>
      <c r="I17" s="35">
        <f>FA!I8</f>
        <v>0</v>
      </c>
      <c r="J17" s="35">
        <f>FA!J8</f>
        <v>0</v>
      </c>
      <c r="K17" s="35">
        <f>FA!K8</f>
        <v>0</v>
      </c>
      <c r="L17" s="35">
        <f>FA!L8</f>
        <v>0</v>
      </c>
      <c r="M17" s="35">
        <f>FA!M8</f>
        <v>0</v>
      </c>
      <c r="N17" s="31" t="s">
        <v>3</v>
      </c>
      <c r="O17" s="32"/>
    </row>
    <row r="18" spans="1:15" ht="14.25" customHeight="1" x14ac:dyDescent="0.3">
      <c r="A18" s="41" t="s">
        <v>76</v>
      </c>
      <c r="B18" s="41" t="s">
        <v>89</v>
      </c>
      <c r="C18" s="41" t="s">
        <v>113</v>
      </c>
      <c r="D18" s="41" t="s">
        <v>94</v>
      </c>
      <c r="E18" s="41" t="s">
        <v>96</v>
      </c>
      <c r="F18" s="35">
        <f>FA!F9</f>
        <v>-7415501</v>
      </c>
      <c r="G18" s="35">
        <f>FA!G9</f>
        <v>-9285290</v>
      </c>
      <c r="H18" s="35">
        <f>FA!H9</f>
        <v>-10220185</v>
      </c>
      <c r="I18" s="35">
        <f>FA!I9</f>
        <v>0</v>
      </c>
      <c r="J18" s="35">
        <f>FA!J9</f>
        <v>0</v>
      </c>
      <c r="K18" s="35">
        <f>FA!K9</f>
        <v>0</v>
      </c>
      <c r="L18" s="35">
        <f>FA!L9</f>
        <v>0</v>
      </c>
      <c r="M18" s="35">
        <f>FA!M9</f>
        <v>0</v>
      </c>
      <c r="N18" s="31" t="s">
        <v>3</v>
      </c>
      <c r="O18" s="32"/>
    </row>
    <row r="19" spans="1:15" ht="14.25" customHeight="1" x14ac:dyDescent="0.3">
      <c r="A19" s="41" t="s">
        <v>76</v>
      </c>
      <c r="B19" s="41" t="s">
        <v>89</v>
      </c>
      <c r="C19" s="41" t="s">
        <v>114</v>
      </c>
      <c r="D19" s="41" t="s">
        <v>97</v>
      </c>
      <c r="E19" s="41" t="s">
        <v>97</v>
      </c>
      <c r="F19" s="35">
        <f>FA!F10</f>
        <v>3380178</v>
      </c>
      <c r="G19" s="35">
        <f>FA!G10</f>
        <v>2979548</v>
      </c>
      <c r="H19" s="35">
        <f>FA!H10</f>
        <v>2779233</v>
      </c>
      <c r="I19" s="35">
        <f>FA!I10</f>
        <v>0</v>
      </c>
      <c r="J19" s="35">
        <f>FA!J10</f>
        <v>0</v>
      </c>
      <c r="K19" s="35">
        <f>FA!K10</f>
        <v>0</v>
      </c>
      <c r="L19" s="35">
        <f>FA!L10</f>
        <v>0</v>
      </c>
      <c r="M19" s="35">
        <f>FA!M10</f>
        <v>0</v>
      </c>
      <c r="N19" s="31" t="s">
        <v>3</v>
      </c>
      <c r="O19" s="32"/>
    </row>
    <row r="20" spans="1:15" ht="14.25" customHeight="1" x14ac:dyDescent="0.3">
      <c r="A20" s="41" t="s">
        <v>76</v>
      </c>
      <c r="B20" s="41" t="s">
        <v>89</v>
      </c>
      <c r="C20" s="41" t="s">
        <v>115</v>
      </c>
      <c r="D20" s="41" t="s">
        <v>98</v>
      </c>
      <c r="E20" s="41" t="s">
        <v>98</v>
      </c>
      <c r="F20" s="35">
        <f>OAL!F8</f>
        <v>1146200</v>
      </c>
      <c r="G20" s="35">
        <f>OAL!G8</f>
        <v>1146200</v>
      </c>
      <c r="H20" s="35">
        <f>OAL!H8</f>
        <v>1146200</v>
      </c>
      <c r="I20" s="35">
        <f>OAL!I8</f>
        <v>1146200</v>
      </c>
      <c r="J20" s="35">
        <f>OAL!J8</f>
        <v>1146200</v>
      </c>
      <c r="K20" s="35">
        <f>OAL!K8</f>
        <v>1146200</v>
      </c>
      <c r="L20" s="35">
        <f>OAL!L8</f>
        <v>1146200</v>
      </c>
      <c r="M20" s="35">
        <f>OAL!M8</f>
        <v>1146200</v>
      </c>
      <c r="N20" s="31" t="s">
        <v>2</v>
      </c>
      <c r="O20" s="32"/>
    </row>
    <row r="21" spans="1:15" ht="14.25" customHeight="1" x14ac:dyDescent="0.3">
      <c r="A21" s="41" t="s">
        <v>76</v>
      </c>
      <c r="B21" s="41" t="s">
        <v>89</v>
      </c>
      <c r="C21" s="41" t="s">
        <v>115</v>
      </c>
      <c r="D21" s="41" t="s">
        <v>99</v>
      </c>
      <c r="E21" s="41" t="s">
        <v>99</v>
      </c>
      <c r="F21" s="35">
        <f>OAL!F9</f>
        <v>654158</v>
      </c>
      <c r="G21" s="35">
        <f>OAL!G9</f>
        <v>527063</v>
      </c>
      <c r="H21" s="35">
        <f>OAL!H9</f>
        <v>527063</v>
      </c>
      <c r="I21" s="35">
        <f>OAL!I9</f>
        <v>527063</v>
      </c>
      <c r="J21" s="35">
        <f>OAL!J9</f>
        <v>527063</v>
      </c>
      <c r="K21" s="35">
        <f>OAL!K9</f>
        <v>527063</v>
      </c>
      <c r="L21" s="35">
        <f>OAL!L9</f>
        <v>527063</v>
      </c>
      <c r="M21" s="35">
        <f>OAL!M9</f>
        <v>527063</v>
      </c>
      <c r="N21" s="31" t="s">
        <v>2</v>
      </c>
      <c r="O21" s="32"/>
    </row>
    <row r="22" spans="1:15" ht="14.25" customHeight="1" x14ac:dyDescent="0.3">
      <c r="A22" s="41" t="s">
        <v>109</v>
      </c>
      <c r="B22" s="41" t="s">
        <v>101</v>
      </c>
      <c r="C22" s="41" t="s">
        <v>102</v>
      </c>
      <c r="D22" s="41" t="s">
        <v>102</v>
      </c>
      <c r="E22" s="41" t="s">
        <v>102</v>
      </c>
      <c r="F22" s="35">
        <f>WC!F8</f>
        <v>452900</v>
      </c>
      <c r="G22" s="35">
        <f>WC!G8</f>
        <v>436583</v>
      </c>
      <c r="H22" s="35">
        <f>WC!H8</f>
        <v>657908</v>
      </c>
      <c r="I22" s="35">
        <f>WC!I8</f>
        <v>531978.20894719253</v>
      </c>
      <c r="J22" s="35">
        <f>WC!J8</f>
        <v>557482.84750612057</v>
      </c>
      <c r="K22" s="35">
        <f>WC!K8</f>
        <v>578628.17191202776</v>
      </c>
      <c r="L22" s="35">
        <f>WC!L8</f>
        <v>598784.58942350594</v>
      </c>
      <c r="M22" s="35">
        <f>WC!M8</f>
        <v>623325.30827689695</v>
      </c>
      <c r="N22" s="31" t="s">
        <v>1</v>
      </c>
      <c r="O22" s="32"/>
    </row>
    <row r="23" spans="1:15" ht="14.25" customHeight="1" x14ac:dyDescent="0.3">
      <c r="A23" s="41" t="s">
        <v>109</v>
      </c>
      <c r="B23" s="41" t="s">
        <v>101</v>
      </c>
      <c r="C23" s="41" t="s">
        <v>103</v>
      </c>
      <c r="D23" s="41" t="s">
        <v>103</v>
      </c>
      <c r="E23" s="41" t="s">
        <v>103</v>
      </c>
      <c r="F23" s="35">
        <f>OAL!F10</f>
        <v>17793</v>
      </c>
      <c r="G23" s="35">
        <f>OAL!G10</f>
        <v>18672</v>
      </c>
      <c r="H23" s="35">
        <f>OAL!H10</f>
        <v>20976</v>
      </c>
      <c r="I23" s="35">
        <f>OAL!I10</f>
        <v>20976</v>
      </c>
      <c r="J23" s="35">
        <f>OAL!J10</f>
        <v>20976</v>
      </c>
      <c r="K23" s="35">
        <f>OAL!K10</f>
        <v>20976</v>
      </c>
      <c r="L23" s="35">
        <f>OAL!L10</f>
        <v>20976</v>
      </c>
      <c r="M23" s="35">
        <f>OAL!M10</f>
        <v>20976</v>
      </c>
      <c r="N23" s="31" t="s">
        <v>2</v>
      </c>
      <c r="O23" s="32"/>
    </row>
    <row r="24" spans="1:15" ht="14.25" customHeight="1" x14ac:dyDescent="0.3">
      <c r="A24" s="41" t="s">
        <v>109</v>
      </c>
      <c r="B24" s="41" t="s">
        <v>101</v>
      </c>
      <c r="C24" s="41" t="s">
        <v>104</v>
      </c>
      <c r="D24" s="41" t="s">
        <v>104</v>
      </c>
      <c r="E24" s="41" t="s">
        <v>104</v>
      </c>
      <c r="F24" s="35">
        <f>OAL!F11</f>
        <v>1599047</v>
      </c>
      <c r="G24" s="35">
        <f>OAL!G11</f>
        <v>1665678</v>
      </c>
      <c r="H24" s="35">
        <f>OAL!H11</f>
        <v>1637413</v>
      </c>
      <c r="I24" s="35">
        <f>OAL!I11</f>
        <v>1637413</v>
      </c>
      <c r="J24" s="35">
        <f>OAL!J11</f>
        <v>1637413</v>
      </c>
      <c r="K24" s="35">
        <f>OAL!K11</f>
        <v>1637413</v>
      </c>
      <c r="L24" s="35">
        <f>OAL!L11</f>
        <v>1637413</v>
      </c>
      <c r="M24" s="35">
        <f>OAL!M11</f>
        <v>1637413</v>
      </c>
      <c r="N24" s="31" t="s">
        <v>2</v>
      </c>
      <c r="O24" s="32"/>
    </row>
    <row r="25" spans="1:15" ht="14.25" customHeight="1" x14ac:dyDescent="0.3">
      <c r="A25" s="41" t="s">
        <v>109</v>
      </c>
      <c r="B25" s="41" t="s">
        <v>101</v>
      </c>
      <c r="C25" s="41" t="s">
        <v>105</v>
      </c>
      <c r="D25" s="41" t="s">
        <v>105</v>
      </c>
      <c r="E25" s="41" t="s">
        <v>105</v>
      </c>
      <c r="F25" s="35">
        <f>IBD!F5</f>
        <v>6024000</v>
      </c>
      <c r="G25" s="35">
        <f>IBD!G5</f>
        <v>6024000</v>
      </c>
      <c r="H25" s="35">
        <f>IBD!H5</f>
        <v>4024000</v>
      </c>
      <c r="I25" s="35">
        <f>IBD!I5</f>
        <v>0</v>
      </c>
      <c r="J25" s="35">
        <f>IBD!J5</f>
        <v>0</v>
      </c>
      <c r="K25" s="35">
        <f>IBD!K5</f>
        <v>0</v>
      </c>
      <c r="L25" s="35">
        <f>IBD!L5</f>
        <v>0</v>
      </c>
      <c r="M25" s="35">
        <f>IBD!M5</f>
        <v>0</v>
      </c>
      <c r="N25" s="31" t="s">
        <v>4</v>
      </c>
      <c r="O25" s="32"/>
    </row>
    <row r="26" spans="1:15" ht="14.25" customHeight="1" x14ac:dyDescent="0.3">
      <c r="A26" s="41" t="s">
        <v>109</v>
      </c>
      <c r="B26" s="41" t="s">
        <v>106</v>
      </c>
      <c r="C26" s="41" t="s">
        <v>107</v>
      </c>
      <c r="D26" s="41" t="s">
        <v>107</v>
      </c>
      <c r="E26" s="41" t="s">
        <v>107</v>
      </c>
      <c r="F26" s="35">
        <f>OAL!F12</f>
        <v>459530</v>
      </c>
      <c r="G26" s="35">
        <f>OAL!G12</f>
        <v>656179</v>
      </c>
      <c r="H26" s="35">
        <f>OAL!H12</f>
        <v>656179</v>
      </c>
      <c r="I26" s="35">
        <f>OAL!I12</f>
        <v>656179</v>
      </c>
      <c r="J26" s="35">
        <f>OAL!J12</f>
        <v>656179</v>
      </c>
      <c r="K26" s="35">
        <f>OAL!K12</f>
        <v>656179</v>
      </c>
      <c r="L26" s="35">
        <f>OAL!L12</f>
        <v>656179</v>
      </c>
      <c r="M26" s="35">
        <f>OAL!M12</f>
        <v>656179</v>
      </c>
      <c r="N26" s="31" t="s">
        <v>2</v>
      </c>
      <c r="O26" s="32"/>
    </row>
    <row r="27" spans="1:15" ht="14.25" customHeight="1" x14ac:dyDescent="0.3">
      <c r="A27" s="41" t="s">
        <v>109</v>
      </c>
      <c r="B27" s="41" t="s">
        <v>106</v>
      </c>
      <c r="C27" s="41" t="s">
        <v>108</v>
      </c>
      <c r="D27" s="41" t="s">
        <v>108</v>
      </c>
      <c r="E27" s="41" t="s">
        <v>108</v>
      </c>
      <c r="F27" s="35">
        <f>IBD!F6</f>
        <v>10000000</v>
      </c>
      <c r="G27" s="35">
        <f>IBD!G6</f>
        <v>10000000</v>
      </c>
      <c r="H27" s="35">
        <f>IBD!H6</f>
        <v>10000000</v>
      </c>
      <c r="I27" s="35">
        <f>IBD!I6</f>
        <v>0</v>
      </c>
      <c r="J27" s="35">
        <f>IBD!J6</f>
        <v>0</v>
      </c>
      <c r="K27" s="35">
        <f>IBD!K6</f>
        <v>0</v>
      </c>
      <c r="L27" s="35">
        <f>IBD!L6</f>
        <v>0</v>
      </c>
      <c r="M27" s="35">
        <f>IBD!M6</f>
        <v>0</v>
      </c>
      <c r="N27" s="31" t="s">
        <v>4</v>
      </c>
      <c r="O27" s="32"/>
    </row>
    <row r="28" spans="1:15" ht="14.25" customHeight="1" x14ac:dyDescent="0.3">
      <c r="A28" s="41" t="s">
        <v>110</v>
      </c>
      <c r="B28" s="41" t="s">
        <v>161</v>
      </c>
      <c r="C28" s="41" t="s">
        <v>161</v>
      </c>
      <c r="D28" s="41" t="s">
        <v>161</v>
      </c>
      <c r="E28" s="41" t="s">
        <v>161</v>
      </c>
      <c r="F28" s="35">
        <f>EQU!F5</f>
        <v>78342383</v>
      </c>
      <c r="G28" s="35">
        <f>EQU!G5</f>
        <v>80610309</v>
      </c>
      <c r="H28" s="35">
        <f>EQU!H5</f>
        <v>85733121</v>
      </c>
      <c r="I28" s="35">
        <f>EQU!I5</f>
        <v>0</v>
      </c>
      <c r="J28" s="35">
        <f>EQU!J5</f>
        <v>0</v>
      </c>
      <c r="K28" s="35">
        <f>EQU!K5</f>
        <v>0</v>
      </c>
      <c r="L28" s="35">
        <f>EQU!L5</f>
        <v>0</v>
      </c>
      <c r="M28" s="35">
        <f>EQU!M5</f>
        <v>0</v>
      </c>
      <c r="N28" s="31" t="s">
        <v>8</v>
      </c>
      <c r="O28" s="32"/>
    </row>
  </sheetData>
  <sheetProtection formatCells="0" formatColumns="0" formatRows="0" insertRows="0" deleteRows="0"/>
  <phoneticPr fontId="1" type="noConversion"/>
  <pageMargins left="0.25" right="0.25" top="0.75" bottom="0.75" header="0.3" footer="0.3"/>
  <pageSetup paperSize="9" scale="44"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245" stopIfTrue="1" id="{A249EE3F-1BBE-42BB-8AD7-3EDAF00B60DC}">
            <xm:f>Report_DCF!$B$4="M USD"</xm:f>
            <x14:dxf>
              <numFmt numFmtId="189" formatCode="#,##0,,_);\(#,##0,,\);&quot; - &quot;;@_)"/>
            </x14:dxf>
          </x14:cfRule>
          <xm:sqref>I1</xm:sqref>
        </x14:conditionalFormatting>
        <x14:conditionalFormatting xmlns:xm="http://schemas.microsoft.com/office/excel/2006/main">
          <x14:cfRule type="expression" priority="244" stopIfTrue="1" id="{643189F5-5B36-4D40-8DA7-F36919C5E1AC}">
            <xm:f>Report_DCF!$B$4="M USD"</xm:f>
            <x14:dxf>
              <numFmt numFmtId="189" formatCode="#,##0,,_);\(#,##0,,\);&quot; - &quot;;@_)"/>
            </x14:dxf>
          </x14:cfRule>
          <xm:sqref>J1</xm:sqref>
        </x14:conditionalFormatting>
        <x14:conditionalFormatting xmlns:xm="http://schemas.microsoft.com/office/excel/2006/main">
          <x14:cfRule type="expression" priority="243" stopIfTrue="1" id="{29D31566-1AEF-41A8-BC10-6D764B1BD6F1}">
            <xm:f>Report_DCF!$B$4="M USD"</xm:f>
            <x14:dxf>
              <numFmt numFmtId="189" formatCode="#,##0,,_);\(#,##0,,\);&quot; - &quot;;@_)"/>
            </x14:dxf>
          </x14:cfRule>
          <xm:sqref>K1</xm:sqref>
        </x14:conditionalFormatting>
        <x14:conditionalFormatting xmlns:xm="http://schemas.microsoft.com/office/excel/2006/main">
          <x14:cfRule type="expression" priority="242" stopIfTrue="1" id="{7DCE6189-127C-40BB-8E82-3CBC50F013A6}">
            <xm:f>Report_DCF!$B$4="M USD"</xm:f>
            <x14:dxf>
              <numFmt numFmtId="189" formatCode="#,##0,,_);\(#,##0,,\);&quot; - &quot;;@_)"/>
            </x14:dxf>
          </x14:cfRule>
          <xm:sqref>L1</xm:sqref>
        </x14:conditionalFormatting>
        <x14:conditionalFormatting xmlns:xm="http://schemas.microsoft.com/office/excel/2006/main">
          <x14:cfRule type="expression" priority="241" stopIfTrue="1" id="{C70BB3C0-1CF2-439B-84F8-12E6DFFAA70A}">
            <xm:f>Report_DCF!$B$4="M USD"</xm:f>
            <x14:dxf>
              <numFmt numFmtId="189" formatCode="#,##0,,_);\(#,##0,,\);&quot; - &quot;;@_)"/>
            </x14:dxf>
          </x14:cfRule>
          <xm:sqref>M1</xm:sqref>
        </x14:conditionalFormatting>
        <x14:conditionalFormatting xmlns:xm="http://schemas.microsoft.com/office/excel/2006/main">
          <x14:cfRule type="expression" priority="240" stopIfTrue="1" id="{6DE7C0E2-A361-4AC0-8D3F-9CB668A0481A}">
            <xm:f>Report_DCF!$B$4="M USD"</xm:f>
            <x14:dxf>
              <numFmt numFmtId="189" formatCode="#,##0,,_);\(#,##0,,\);&quot; - &quot;;@_)"/>
            </x14:dxf>
          </x14:cfRule>
          <xm:sqref>F5</xm:sqref>
        </x14:conditionalFormatting>
        <x14:conditionalFormatting xmlns:xm="http://schemas.microsoft.com/office/excel/2006/main">
          <x14:cfRule type="expression" priority="239" stopIfTrue="1" id="{3792D5AE-4AEC-44EE-946B-64F4FCA18BA4}">
            <xm:f>Report_DCF!$B$4="M USD"</xm:f>
            <x14:dxf>
              <numFmt numFmtId="189" formatCode="#,##0,,_);\(#,##0,,\);&quot; - &quot;;@_)"/>
            </x14:dxf>
          </x14:cfRule>
          <xm:sqref>G5</xm:sqref>
        </x14:conditionalFormatting>
        <x14:conditionalFormatting xmlns:xm="http://schemas.microsoft.com/office/excel/2006/main">
          <x14:cfRule type="expression" priority="238" stopIfTrue="1" id="{4E62CE1C-400B-4F03-B481-79BDEDA7764C}">
            <xm:f>Report_DCF!$B$4="M USD"</xm:f>
            <x14:dxf>
              <numFmt numFmtId="189" formatCode="#,##0,,_);\(#,##0,,\);&quot; - &quot;;@_)"/>
            </x14:dxf>
          </x14:cfRule>
          <xm:sqref>H5</xm:sqref>
        </x14:conditionalFormatting>
        <x14:conditionalFormatting xmlns:xm="http://schemas.microsoft.com/office/excel/2006/main">
          <x14:cfRule type="expression" priority="237" stopIfTrue="1" id="{503CD74D-A62F-4D7D-801C-B1EF3F2F7464}">
            <xm:f>Report_DCF!$B$4="M USD"</xm:f>
            <x14:dxf>
              <numFmt numFmtId="189" formatCode="#,##0,,_);\(#,##0,,\);&quot; - &quot;;@_)"/>
            </x14:dxf>
          </x14:cfRule>
          <xm:sqref>I5</xm:sqref>
        </x14:conditionalFormatting>
        <x14:conditionalFormatting xmlns:xm="http://schemas.microsoft.com/office/excel/2006/main">
          <x14:cfRule type="expression" priority="236" stopIfTrue="1" id="{6EB92670-4231-4848-9150-A8791434F242}">
            <xm:f>Report_DCF!$B$4="M USD"</xm:f>
            <x14:dxf>
              <numFmt numFmtId="189" formatCode="#,##0,,_);\(#,##0,,\);&quot; - &quot;;@_)"/>
            </x14:dxf>
          </x14:cfRule>
          <xm:sqref>J5</xm:sqref>
        </x14:conditionalFormatting>
        <x14:conditionalFormatting xmlns:xm="http://schemas.microsoft.com/office/excel/2006/main">
          <x14:cfRule type="expression" priority="235" stopIfTrue="1" id="{8C39742A-F0B6-4FF7-91DF-87EAF0184E03}">
            <xm:f>Report_DCF!$B$4="M USD"</xm:f>
            <x14:dxf>
              <numFmt numFmtId="189" formatCode="#,##0,,_);\(#,##0,,\);&quot; - &quot;;@_)"/>
            </x14:dxf>
          </x14:cfRule>
          <xm:sqref>K5</xm:sqref>
        </x14:conditionalFormatting>
        <x14:conditionalFormatting xmlns:xm="http://schemas.microsoft.com/office/excel/2006/main">
          <x14:cfRule type="expression" priority="234" stopIfTrue="1" id="{A6CA6B35-6D9B-4968-A379-9142900A3D41}">
            <xm:f>Report_DCF!$B$4="M USD"</xm:f>
            <x14:dxf>
              <numFmt numFmtId="189" formatCode="#,##0,,_);\(#,##0,,\);&quot; - &quot;;@_)"/>
            </x14:dxf>
          </x14:cfRule>
          <xm:sqref>L5</xm:sqref>
        </x14:conditionalFormatting>
        <x14:conditionalFormatting xmlns:xm="http://schemas.microsoft.com/office/excel/2006/main">
          <x14:cfRule type="expression" priority="233" stopIfTrue="1" id="{827DD8A8-2E4B-4161-8913-AD43391F9778}">
            <xm:f>Report_DCF!$B$4="M USD"</xm:f>
            <x14:dxf>
              <numFmt numFmtId="189" formatCode="#,##0,,_);\(#,##0,,\);&quot; - &quot;;@_)"/>
            </x14:dxf>
          </x14:cfRule>
          <xm:sqref>M5</xm:sqref>
        </x14:conditionalFormatting>
        <x14:conditionalFormatting xmlns:xm="http://schemas.microsoft.com/office/excel/2006/main">
          <x14:cfRule type="expression" priority="232" stopIfTrue="1" id="{026C23B5-F4ED-4F0A-97C9-A49454655532}">
            <xm:f>Report_DCF!$B$4="M USD"</xm:f>
            <x14:dxf>
              <numFmt numFmtId="189" formatCode="#,##0,,_);\(#,##0,,\);&quot; - &quot;;@_)"/>
            </x14:dxf>
          </x14:cfRule>
          <xm:sqref>N5</xm:sqref>
        </x14:conditionalFormatting>
        <x14:conditionalFormatting xmlns:xm="http://schemas.microsoft.com/office/excel/2006/main">
          <x14:cfRule type="expression" priority="231" stopIfTrue="1" id="{A77C3B35-503D-47AF-97FA-82261D1CB8BC}">
            <xm:f>Report_DCF!$B$4="M USD"</xm:f>
            <x14:dxf>
              <numFmt numFmtId="189" formatCode="#,##0,,_);\(#,##0,,\);&quot; - &quot;;@_)"/>
            </x14:dxf>
          </x14:cfRule>
          <xm:sqref>O5</xm:sqref>
        </x14:conditionalFormatting>
        <x14:conditionalFormatting xmlns:xm="http://schemas.microsoft.com/office/excel/2006/main">
          <x14:cfRule type="expression" priority="230" stopIfTrue="1" id="{72268353-271D-4509-9A55-A37343AB7307}">
            <xm:f>Report_DCF!$B$4="M USD"</xm:f>
            <x14:dxf>
              <numFmt numFmtId="189" formatCode="#,##0,,_);\(#,##0,,\);&quot; - &quot;;@_)"/>
            </x14:dxf>
          </x14:cfRule>
          <xm:sqref>F6</xm:sqref>
        </x14:conditionalFormatting>
        <x14:conditionalFormatting xmlns:xm="http://schemas.microsoft.com/office/excel/2006/main">
          <x14:cfRule type="expression" priority="229" stopIfTrue="1" id="{9E0E1AD9-3762-4164-A4EE-8F94931A1D5B}">
            <xm:f>Report_DCF!$B$4="M USD"</xm:f>
            <x14:dxf>
              <numFmt numFmtId="189" formatCode="#,##0,,_);\(#,##0,,\);&quot; - &quot;;@_)"/>
            </x14:dxf>
          </x14:cfRule>
          <xm:sqref>G6</xm:sqref>
        </x14:conditionalFormatting>
        <x14:conditionalFormatting xmlns:xm="http://schemas.microsoft.com/office/excel/2006/main">
          <x14:cfRule type="expression" priority="228" stopIfTrue="1" id="{205B9F9C-74F5-4B88-9710-5EDFA4570CB8}">
            <xm:f>Report_DCF!$B$4="M USD"</xm:f>
            <x14:dxf>
              <numFmt numFmtId="189" formatCode="#,##0,,_);\(#,##0,,\);&quot; - &quot;;@_)"/>
            </x14:dxf>
          </x14:cfRule>
          <xm:sqref>H6</xm:sqref>
        </x14:conditionalFormatting>
        <x14:conditionalFormatting xmlns:xm="http://schemas.microsoft.com/office/excel/2006/main">
          <x14:cfRule type="expression" priority="227" stopIfTrue="1" id="{96CA8BFE-B1CD-4B4D-88EC-B561457E7A83}">
            <xm:f>Report_DCF!$B$4="M USD"</xm:f>
            <x14:dxf>
              <numFmt numFmtId="189" formatCode="#,##0,,_);\(#,##0,,\);&quot; - &quot;;@_)"/>
            </x14:dxf>
          </x14:cfRule>
          <xm:sqref>I6</xm:sqref>
        </x14:conditionalFormatting>
        <x14:conditionalFormatting xmlns:xm="http://schemas.microsoft.com/office/excel/2006/main">
          <x14:cfRule type="expression" priority="226" stopIfTrue="1" id="{68D7BBB4-EF0E-45A2-AA93-ED3D22805E64}">
            <xm:f>Report_DCF!$B$4="M USD"</xm:f>
            <x14:dxf>
              <numFmt numFmtId="189" formatCode="#,##0,,_);\(#,##0,,\);&quot; - &quot;;@_)"/>
            </x14:dxf>
          </x14:cfRule>
          <xm:sqref>J6</xm:sqref>
        </x14:conditionalFormatting>
        <x14:conditionalFormatting xmlns:xm="http://schemas.microsoft.com/office/excel/2006/main">
          <x14:cfRule type="expression" priority="225" stopIfTrue="1" id="{B836D963-A16B-43AB-8CF8-2925C1AB8D2F}">
            <xm:f>Report_DCF!$B$4="M USD"</xm:f>
            <x14:dxf>
              <numFmt numFmtId="189" formatCode="#,##0,,_);\(#,##0,,\);&quot; - &quot;;@_)"/>
            </x14:dxf>
          </x14:cfRule>
          <xm:sqref>K6</xm:sqref>
        </x14:conditionalFormatting>
        <x14:conditionalFormatting xmlns:xm="http://schemas.microsoft.com/office/excel/2006/main">
          <x14:cfRule type="expression" priority="224" stopIfTrue="1" id="{0B70850C-DD6D-49E6-8FAF-B55AB0759DB8}">
            <xm:f>Report_DCF!$B$4="M USD"</xm:f>
            <x14:dxf>
              <numFmt numFmtId="189" formatCode="#,##0,,_);\(#,##0,,\);&quot; - &quot;;@_)"/>
            </x14:dxf>
          </x14:cfRule>
          <xm:sqref>L6</xm:sqref>
        </x14:conditionalFormatting>
        <x14:conditionalFormatting xmlns:xm="http://schemas.microsoft.com/office/excel/2006/main">
          <x14:cfRule type="expression" priority="223" stopIfTrue="1" id="{53DFB628-A9DE-433A-9FBF-2658D9FAC606}">
            <xm:f>Report_DCF!$B$4="M USD"</xm:f>
            <x14:dxf>
              <numFmt numFmtId="189" formatCode="#,##0,,_);\(#,##0,,\);&quot; - &quot;;@_)"/>
            </x14:dxf>
          </x14:cfRule>
          <xm:sqref>M6</xm:sqref>
        </x14:conditionalFormatting>
        <x14:conditionalFormatting xmlns:xm="http://schemas.microsoft.com/office/excel/2006/main">
          <x14:cfRule type="expression" priority="222" stopIfTrue="1" id="{5F14DEFA-77EE-4638-8DFC-227AC38A1073}">
            <xm:f>Report_DCF!$B$4="M USD"</xm:f>
            <x14:dxf>
              <numFmt numFmtId="189" formatCode="#,##0,,_);\(#,##0,,\);&quot; - &quot;;@_)"/>
            </x14:dxf>
          </x14:cfRule>
          <xm:sqref>N6</xm:sqref>
        </x14:conditionalFormatting>
        <x14:conditionalFormatting xmlns:xm="http://schemas.microsoft.com/office/excel/2006/main">
          <x14:cfRule type="expression" priority="221" stopIfTrue="1" id="{7F9DE6A1-C0EC-43BE-9D4C-65D26905F6CE}">
            <xm:f>Report_DCF!$B$4="M USD"</xm:f>
            <x14:dxf>
              <numFmt numFmtId="189" formatCode="#,##0,,_);\(#,##0,,\);&quot; - &quot;;@_)"/>
            </x14:dxf>
          </x14:cfRule>
          <xm:sqref>O6</xm:sqref>
        </x14:conditionalFormatting>
        <x14:conditionalFormatting xmlns:xm="http://schemas.microsoft.com/office/excel/2006/main">
          <x14:cfRule type="expression" priority="220" stopIfTrue="1" id="{421AF87D-A7A3-4433-9C3F-AD7BFDBC7E5D}">
            <xm:f>Report_DCF!$B$4="M USD"</xm:f>
            <x14:dxf>
              <numFmt numFmtId="189" formatCode="#,##0,,_);\(#,##0,,\);&quot; - &quot;;@_)"/>
            </x14:dxf>
          </x14:cfRule>
          <xm:sqref>F7</xm:sqref>
        </x14:conditionalFormatting>
        <x14:conditionalFormatting xmlns:xm="http://schemas.microsoft.com/office/excel/2006/main">
          <x14:cfRule type="expression" priority="219" stopIfTrue="1" id="{441E8329-E1E7-4E07-B3F1-84DDA5D2CBF8}">
            <xm:f>Report_DCF!$B$4="M USD"</xm:f>
            <x14:dxf>
              <numFmt numFmtId="189" formatCode="#,##0,,_);\(#,##0,,\);&quot; - &quot;;@_)"/>
            </x14:dxf>
          </x14:cfRule>
          <xm:sqref>G7</xm:sqref>
        </x14:conditionalFormatting>
        <x14:conditionalFormatting xmlns:xm="http://schemas.microsoft.com/office/excel/2006/main">
          <x14:cfRule type="expression" priority="218" stopIfTrue="1" id="{A246228D-5F9C-482E-BBD6-CDF1B0F9943C}">
            <xm:f>Report_DCF!$B$4="M USD"</xm:f>
            <x14:dxf>
              <numFmt numFmtId="189" formatCode="#,##0,,_);\(#,##0,,\);&quot; - &quot;;@_)"/>
            </x14:dxf>
          </x14:cfRule>
          <xm:sqref>H7</xm:sqref>
        </x14:conditionalFormatting>
        <x14:conditionalFormatting xmlns:xm="http://schemas.microsoft.com/office/excel/2006/main">
          <x14:cfRule type="expression" priority="217" stopIfTrue="1" id="{48B90675-6BAA-434A-B2A4-4F57D2362595}">
            <xm:f>Report_DCF!$B$4="M USD"</xm:f>
            <x14:dxf>
              <numFmt numFmtId="189" formatCode="#,##0,,_);\(#,##0,,\);&quot; - &quot;;@_)"/>
            </x14:dxf>
          </x14:cfRule>
          <xm:sqref>I7</xm:sqref>
        </x14:conditionalFormatting>
        <x14:conditionalFormatting xmlns:xm="http://schemas.microsoft.com/office/excel/2006/main">
          <x14:cfRule type="expression" priority="216" stopIfTrue="1" id="{6E95D371-DE5E-4E76-9998-578965BE57E5}">
            <xm:f>Report_DCF!$B$4="M USD"</xm:f>
            <x14:dxf>
              <numFmt numFmtId="189" formatCode="#,##0,,_);\(#,##0,,\);&quot; - &quot;;@_)"/>
            </x14:dxf>
          </x14:cfRule>
          <xm:sqref>J7</xm:sqref>
        </x14:conditionalFormatting>
        <x14:conditionalFormatting xmlns:xm="http://schemas.microsoft.com/office/excel/2006/main">
          <x14:cfRule type="expression" priority="215" stopIfTrue="1" id="{0A8E5EF0-C7C8-4169-9CFA-FC2B994DB860}">
            <xm:f>Report_DCF!$B$4="M USD"</xm:f>
            <x14:dxf>
              <numFmt numFmtId="189" formatCode="#,##0,,_);\(#,##0,,\);&quot; - &quot;;@_)"/>
            </x14:dxf>
          </x14:cfRule>
          <xm:sqref>K7</xm:sqref>
        </x14:conditionalFormatting>
        <x14:conditionalFormatting xmlns:xm="http://schemas.microsoft.com/office/excel/2006/main">
          <x14:cfRule type="expression" priority="214" stopIfTrue="1" id="{5B170E58-4A29-400B-8F51-D7B501A5F52D}">
            <xm:f>Report_DCF!$B$4="M USD"</xm:f>
            <x14:dxf>
              <numFmt numFmtId="189" formatCode="#,##0,,_);\(#,##0,,\);&quot; - &quot;;@_)"/>
            </x14:dxf>
          </x14:cfRule>
          <xm:sqref>L7</xm:sqref>
        </x14:conditionalFormatting>
        <x14:conditionalFormatting xmlns:xm="http://schemas.microsoft.com/office/excel/2006/main">
          <x14:cfRule type="expression" priority="213" stopIfTrue="1" id="{8D28AB9A-DD83-4B2F-ACD3-195051C74AE2}">
            <xm:f>Report_DCF!$B$4="M USD"</xm:f>
            <x14:dxf>
              <numFmt numFmtId="189" formatCode="#,##0,,_);\(#,##0,,\);&quot; - &quot;;@_)"/>
            </x14:dxf>
          </x14:cfRule>
          <xm:sqref>M7</xm:sqref>
        </x14:conditionalFormatting>
        <x14:conditionalFormatting xmlns:xm="http://schemas.microsoft.com/office/excel/2006/main">
          <x14:cfRule type="expression" priority="212" stopIfTrue="1" id="{626DAAC4-129D-4029-B092-28795EE3D470}">
            <xm:f>Report_DCF!$B$4="M USD"</xm:f>
            <x14:dxf>
              <numFmt numFmtId="189" formatCode="#,##0,,_);\(#,##0,,\);&quot; - &quot;;@_)"/>
            </x14:dxf>
          </x14:cfRule>
          <xm:sqref>N7</xm:sqref>
        </x14:conditionalFormatting>
        <x14:conditionalFormatting xmlns:xm="http://schemas.microsoft.com/office/excel/2006/main">
          <x14:cfRule type="expression" priority="211" stopIfTrue="1" id="{F13039AA-7BDA-42F0-8172-A371651757A9}">
            <xm:f>Report_DCF!$B$4="M USD"</xm:f>
            <x14:dxf>
              <numFmt numFmtId="189" formatCode="#,##0,,_);\(#,##0,,\);&quot; - &quot;;@_)"/>
            </x14:dxf>
          </x14:cfRule>
          <xm:sqref>O7</xm:sqref>
        </x14:conditionalFormatting>
        <x14:conditionalFormatting xmlns:xm="http://schemas.microsoft.com/office/excel/2006/main">
          <x14:cfRule type="expression" priority="210" stopIfTrue="1" id="{23B6F09F-80BC-4F31-8EDD-03C501EAE412}">
            <xm:f>Report_DCF!$B$4="M USD"</xm:f>
            <x14:dxf>
              <numFmt numFmtId="189" formatCode="#,##0,,_);\(#,##0,,\);&quot; - &quot;;@_)"/>
            </x14:dxf>
          </x14:cfRule>
          <xm:sqref>F8</xm:sqref>
        </x14:conditionalFormatting>
        <x14:conditionalFormatting xmlns:xm="http://schemas.microsoft.com/office/excel/2006/main">
          <x14:cfRule type="expression" priority="209" stopIfTrue="1" id="{F8A6B68E-1894-4A2E-AA09-A650CAEC11F8}">
            <xm:f>Report_DCF!$B$4="M USD"</xm:f>
            <x14:dxf>
              <numFmt numFmtId="189" formatCode="#,##0,,_);\(#,##0,,\);&quot; - &quot;;@_)"/>
            </x14:dxf>
          </x14:cfRule>
          <xm:sqref>G8</xm:sqref>
        </x14:conditionalFormatting>
        <x14:conditionalFormatting xmlns:xm="http://schemas.microsoft.com/office/excel/2006/main">
          <x14:cfRule type="expression" priority="208" stopIfTrue="1" id="{F0ED55DF-C911-498D-804C-7BA7D6BB7C34}">
            <xm:f>Report_DCF!$B$4="M USD"</xm:f>
            <x14:dxf>
              <numFmt numFmtId="189" formatCode="#,##0,,_);\(#,##0,,\);&quot; - &quot;;@_)"/>
            </x14:dxf>
          </x14:cfRule>
          <xm:sqref>H8</xm:sqref>
        </x14:conditionalFormatting>
        <x14:conditionalFormatting xmlns:xm="http://schemas.microsoft.com/office/excel/2006/main">
          <x14:cfRule type="expression" priority="207" stopIfTrue="1" id="{3DADB64D-0707-437E-A6A3-ECF7C0F84604}">
            <xm:f>Report_DCF!$B$4="M USD"</xm:f>
            <x14:dxf>
              <numFmt numFmtId="189" formatCode="#,##0,,_);\(#,##0,,\);&quot; - &quot;;@_)"/>
            </x14:dxf>
          </x14:cfRule>
          <xm:sqref>I8</xm:sqref>
        </x14:conditionalFormatting>
        <x14:conditionalFormatting xmlns:xm="http://schemas.microsoft.com/office/excel/2006/main">
          <x14:cfRule type="expression" priority="206" stopIfTrue="1" id="{77FA10E5-8BDD-4B1B-A6FF-A229DAAE1B18}">
            <xm:f>Report_DCF!$B$4="M USD"</xm:f>
            <x14:dxf>
              <numFmt numFmtId="189" formatCode="#,##0,,_);\(#,##0,,\);&quot; - &quot;;@_)"/>
            </x14:dxf>
          </x14:cfRule>
          <xm:sqref>J8</xm:sqref>
        </x14:conditionalFormatting>
        <x14:conditionalFormatting xmlns:xm="http://schemas.microsoft.com/office/excel/2006/main">
          <x14:cfRule type="expression" priority="205" stopIfTrue="1" id="{01B7E8FC-EFF5-4F5D-8567-20AF654A2C05}">
            <xm:f>Report_DCF!$B$4="M USD"</xm:f>
            <x14:dxf>
              <numFmt numFmtId="189" formatCode="#,##0,,_);\(#,##0,,\);&quot; - &quot;;@_)"/>
            </x14:dxf>
          </x14:cfRule>
          <xm:sqref>K8</xm:sqref>
        </x14:conditionalFormatting>
        <x14:conditionalFormatting xmlns:xm="http://schemas.microsoft.com/office/excel/2006/main">
          <x14:cfRule type="expression" priority="204" stopIfTrue="1" id="{B58A3B98-6FC3-4886-8EC2-1A1E7648E875}">
            <xm:f>Report_DCF!$B$4="M USD"</xm:f>
            <x14:dxf>
              <numFmt numFmtId="189" formatCode="#,##0,,_);\(#,##0,,\);&quot; - &quot;;@_)"/>
            </x14:dxf>
          </x14:cfRule>
          <xm:sqref>L8</xm:sqref>
        </x14:conditionalFormatting>
        <x14:conditionalFormatting xmlns:xm="http://schemas.microsoft.com/office/excel/2006/main">
          <x14:cfRule type="expression" priority="203" stopIfTrue="1" id="{1C29AAED-9844-4229-B02D-25EE918227C1}">
            <xm:f>Report_DCF!$B$4="M USD"</xm:f>
            <x14:dxf>
              <numFmt numFmtId="189" formatCode="#,##0,,_);\(#,##0,,\);&quot; - &quot;;@_)"/>
            </x14:dxf>
          </x14:cfRule>
          <xm:sqref>M8</xm:sqref>
        </x14:conditionalFormatting>
        <x14:conditionalFormatting xmlns:xm="http://schemas.microsoft.com/office/excel/2006/main">
          <x14:cfRule type="expression" priority="202" stopIfTrue="1" id="{3B0CE2B1-AA82-4F5B-BB4F-1BE78CF45988}">
            <xm:f>Report_DCF!$B$4="M USD"</xm:f>
            <x14:dxf>
              <numFmt numFmtId="189" formatCode="#,##0,,_);\(#,##0,,\);&quot; - &quot;;@_)"/>
            </x14:dxf>
          </x14:cfRule>
          <xm:sqref>N8</xm:sqref>
        </x14:conditionalFormatting>
        <x14:conditionalFormatting xmlns:xm="http://schemas.microsoft.com/office/excel/2006/main">
          <x14:cfRule type="expression" priority="201" stopIfTrue="1" id="{4AD4BF48-E096-4B93-AECC-1CE24090E4A0}">
            <xm:f>Report_DCF!$B$4="M USD"</xm:f>
            <x14:dxf>
              <numFmt numFmtId="189" formatCode="#,##0,,_);\(#,##0,,\);&quot; - &quot;;@_)"/>
            </x14:dxf>
          </x14:cfRule>
          <xm:sqref>O8</xm:sqref>
        </x14:conditionalFormatting>
        <x14:conditionalFormatting xmlns:xm="http://schemas.microsoft.com/office/excel/2006/main">
          <x14:cfRule type="expression" priority="200" stopIfTrue="1" id="{0FAD7C62-136F-43C5-A4B7-0BE82565F7DE}">
            <xm:f>Report_DCF!$B$4="M USD"</xm:f>
            <x14:dxf>
              <numFmt numFmtId="189" formatCode="#,##0,,_);\(#,##0,,\);&quot; - &quot;;@_)"/>
            </x14:dxf>
          </x14:cfRule>
          <xm:sqref>F9</xm:sqref>
        </x14:conditionalFormatting>
        <x14:conditionalFormatting xmlns:xm="http://schemas.microsoft.com/office/excel/2006/main">
          <x14:cfRule type="expression" priority="199" stopIfTrue="1" id="{1205A34E-6830-4C8A-8000-42AC7539BCF2}">
            <xm:f>Report_DCF!$B$4="M USD"</xm:f>
            <x14:dxf>
              <numFmt numFmtId="189" formatCode="#,##0,,_);\(#,##0,,\);&quot; - &quot;;@_)"/>
            </x14:dxf>
          </x14:cfRule>
          <xm:sqref>G9</xm:sqref>
        </x14:conditionalFormatting>
        <x14:conditionalFormatting xmlns:xm="http://schemas.microsoft.com/office/excel/2006/main">
          <x14:cfRule type="expression" priority="198" stopIfTrue="1" id="{95FDE77E-9DA0-4BD6-81C8-140EE5F3D313}">
            <xm:f>Report_DCF!$B$4="M USD"</xm:f>
            <x14:dxf>
              <numFmt numFmtId="189" formatCode="#,##0,,_);\(#,##0,,\);&quot; - &quot;;@_)"/>
            </x14:dxf>
          </x14:cfRule>
          <xm:sqref>H9</xm:sqref>
        </x14:conditionalFormatting>
        <x14:conditionalFormatting xmlns:xm="http://schemas.microsoft.com/office/excel/2006/main">
          <x14:cfRule type="expression" priority="197" stopIfTrue="1" id="{D5CA9293-85FC-4C4E-80F0-9DF8EC293322}">
            <xm:f>Report_DCF!$B$4="M USD"</xm:f>
            <x14:dxf>
              <numFmt numFmtId="189" formatCode="#,##0,,_);\(#,##0,,\);&quot; - &quot;;@_)"/>
            </x14:dxf>
          </x14:cfRule>
          <xm:sqref>I9</xm:sqref>
        </x14:conditionalFormatting>
        <x14:conditionalFormatting xmlns:xm="http://schemas.microsoft.com/office/excel/2006/main">
          <x14:cfRule type="expression" priority="196" stopIfTrue="1" id="{C943BFC3-AC55-49D4-8A55-182021746E50}">
            <xm:f>Report_DCF!$B$4="M USD"</xm:f>
            <x14:dxf>
              <numFmt numFmtId="189" formatCode="#,##0,,_);\(#,##0,,\);&quot; - &quot;;@_)"/>
            </x14:dxf>
          </x14:cfRule>
          <xm:sqref>J9</xm:sqref>
        </x14:conditionalFormatting>
        <x14:conditionalFormatting xmlns:xm="http://schemas.microsoft.com/office/excel/2006/main">
          <x14:cfRule type="expression" priority="195" stopIfTrue="1" id="{DCD9DAA7-C4B8-4BDB-B8AB-CF673A878235}">
            <xm:f>Report_DCF!$B$4="M USD"</xm:f>
            <x14:dxf>
              <numFmt numFmtId="189" formatCode="#,##0,,_);\(#,##0,,\);&quot; - &quot;;@_)"/>
            </x14:dxf>
          </x14:cfRule>
          <xm:sqref>K9</xm:sqref>
        </x14:conditionalFormatting>
        <x14:conditionalFormatting xmlns:xm="http://schemas.microsoft.com/office/excel/2006/main">
          <x14:cfRule type="expression" priority="194" stopIfTrue="1" id="{B2F493D1-3B53-472F-AF71-ED1AAD09F3F8}">
            <xm:f>Report_DCF!$B$4="M USD"</xm:f>
            <x14:dxf>
              <numFmt numFmtId="189" formatCode="#,##0,,_);\(#,##0,,\);&quot; - &quot;;@_)"/>
            </x14:dxf>
          </x14:cfRule>
          <xm:sqref>L9</xm:sqref>
        </x14:conditionalFormatting>
        <x14:conditionalFormatting xmlns:xm="http://schemas.microsoft.com/office/excel/2006/main">
          <x14:cfRule type="expression" priority="193" stopIfTrue="1" id="{8FE329A2-7E4C-445D-9F40-1EB7ACC6C964}">
            <xm:f>Report_DCF!$B$4="M USD"</xm:f>
            <x14:dxf>
              <numFmt numFmtId="189" formatCode="#,##0,,_);\(#,##0,,\);&quot; - &quot;;@_)"/>
            </x14:dxf>
          </x14:cfRule>
          <xm:sqref>M9</xm:sqref>
        </x14:conditionalFormatting>
        <x14:conditionalFormatting xmlns:xm="http://schemas.microsoft.com/office/excel/2006/main">
          <x14:cfRule type="expression" priority="192" stopIfTrue="1" id="{F3E53922-AD9E-41F8-BA4D-6A8F2A246F86}">
            <xm:f>Report_DCF!$B$4="M USD"</xm:f>
            <x14:dxf>
              <numFmt numFmtId="189" formatCode="#,##0,,_);\(#,##0,,\);&quot; - &quot;;@_)"/>
            </x14:dxf>
          </x14:cfRule>
          <xm:sqref>N9</xm:sqref>
        </x14:conditionalFormatting>
        <x14:conditionalFormatting xmlns:xm="http://schemas.microsoft.com/office/excel/2006/main">
          <x14:cfRule type="expression" priority="191" stopIfTrue="1" id="{0F628162-05E6-493E-BC92-0327292E213E}">
            <xm:f>Report_DCF!$B$4="M USD"</xm:f>
            <x14:dxf>
              <numFmt numFmtId="189" formatCode="#,##0,,_);\(#,##0,,\);&quot; - &quot;;@_)"/>
            </x14:dxf>
          </x14:cfRule>
          <xm:sqref>O9</xm:sqref>
        </x14:conditionalFormatting>
        <x14:conditionalFormatting xmlns:xm="http://schemas.microsoft.com/office/excel/2006/main">
          <x14:cfRule type="expression" priority="190" stopIfTrue="1" id="{38B52AE7-9BF6-4710-B94A-4A34A54C4F6F}">
            <xm:f>Report_DCF!$B$4="M USD"</xm:f>
            <x14:dxf>
              <numFmt numFmtId="189" formatCode="#,##0,,_);\(#,##0,,\);&quot; - &quot;;@_)"/>
            </x14:dxf>
          </x14:cfRule>
          <xm:sqref>F10</xm:sqref>
        </x14:conditionalFormatting>
        <x14:conditionalFormatting xmlns:xm="http://schemas.microsoft.com/office/excel/2006/main">
          <x14:cfRule type="expression" priority="189" stopIfTrue="1" id="{6365AFFC-7161-4370-AD91-19BFCD33F5A2}">
            <xm:f>Report_DCF!$B$4="M USD"</xm:f>
            <x14:dxf>
              <numFmt numFmtId="189" formatCode="#,##0,,_);\(#,##0,,\);&quot; - &quot;;@_)"/>
            </x14:dxf>
          </x14:cfRule>
          <xm:sqref>G10</xm:sqref>
        </x14:conditionalFormatting>
        <x14:conditionalFormatting xmlns:xm="http://schemas.microsoft.com/office/excel/2006/main">
          <x14:cfRule type="expression" priority="188" stopIfTrue="1" id="{1B82D616-0173-4B8D-8C22-49B94EDF197E}">
            <xm:f>Report_DCF!$B$4="M USD"</xm:f>
            <x14:dxf>
              <numFmt numFmtId="189" formatCode="#,##0,,_);\(#,##0,,\);&quot; - &quot;;@_)"/>
            </x14:dxf>
          </x14:cfRule>
          <xm:sqref>H10</xm:sqref>
        </x14:conditionalFormatting>
        <x14:conditionalFormatting xmlns:xm="http://schemas.microsoft.com/office/excel/2006/main">
          <x14:cfRule type="expression" priority="187" stopIfTrue="1" id="{75E95072-3123-4DCF-BA54-8853A42283B7}">
            <xm:f>Report_DCF!$B$4="M USD"</xm:f>
            <x14:dxf>
              <numFmt numFmtId="189" formatCode="#,##0,,_);\(#,##0,,\);&quot; - &quot;;@_)"/>
            </x14:dxf>
          </x14:cfRule>
          <xm:sqref>I10</xm:sqref>
        </x14:conditionalFormatting>
        <x14:conditionalFormatting xmlns:xm="http://schemas.microsoft.com/office/excel/2006/main">
          <x14:cfRule type="expression" priority="186" stopIfTrue="1" id="{3D070E0A-A234-4CA4-A550-0502D5A512A6}">
            <xm:f>Report_DCF!$B$4="M USD"</xm:f>
            <x14:dxf>
              <numFmt numFmtId="189" formatCode="#,##0,,_);\(#,##0,,\);&quot; - &quot;;@_)"/>
            </x14:dxf>
          </x14:cfRule>
          <xm:sqref>J10</xm:sqref>
        </x14:conditionalFormatting>
        <x14:conditionalFormatting xmlns:xm="http://schemas.microsoft.com/office/excel/2006/main">
          <x14:cfRule type="expression" priority="185" stopIfTrue="1" id="{769C1B19-DAA3-41F6-9884-A69A808629CB}">
            <xm:f>Report_DCF!$B$4="M USD"</xm:f>
            <x14:dxf>
              <numFmt numFmtId="189" formatCode="#,##0,,_);\(#,##0,,\);&quot; - &quot;;@_)"/>
            </x14:dxf>
          </x14:cfRule>
          <xm:sqref>K10</xm:sqref>
        </x14:conditionalFormatting>
        <x14:conditionalFormatting xmlns:xm="http://schemas.microsoft.com/office/excel/2006/main">
          <x14:cfRule type="expression" priority="184" stopIfTrue="1" id="{EA37B539-4E8F-41E3-81F1-62EC53847660}">
            <xm:f>Report_DCF!$B$4="M USD"</xm:f>
            <x14:dxf>
              <numFmt numFmtId="189" formatCode="#,##0,,_);\(#,##0,,\);&quot; - &quot;;@_)"/>
            </x14:dxf>
          </x14:cfRule>
          <xm:sqref>L10</xm:sqref>
        </x14:conditionalFormatting>
        <x14:conditionalFormatting xmlns:xm="http://schemas.microsoft.com/office/excel/2006/main">
          <x14:cfRule type="expression" priority="183" stopIfTrue="1" id="{DD72E3AC-A771-443A-874B-9DCB7850767A}">
            <xm:f>Report_DCF!$B$4="M USD"</xm:f>
            <x14:dxf>
              <numFmt numFmtId="189" formatCode="#,##0,,_);\(#,##0,,\);&quot; - &quot;;@_)"/>
            </x14:dxf>
          </x14:cfRule>
          <xm:sqref>M10</xm:sqref>
        </x14:conditionalFormatting>
        <x14:conditionalFormatting xmlns:xm="http://schemas.microsoft.com/office/excel/2006/main">
          <x14:cfRule type="expression" priority="182" stopIfTrue="1" id="{97BA0E67-5D09-43A8-9B4B-94F45A54EB63}">
            <xm:f>Report_DCF!$B$4="M USD"</xm:f>
            <x14:dxf>
              <numFmt numFmtId="189" formatCode="#,##0,,_);\(#,##0,,\);&quot; - &quot;;@_)"/>
            </x14:dxf>
          </x14:cfRule>
          <xm:sqref>N10</xm:sqref>
        </x14:conditionalFormatting>
        <x14:conditionalFormatting xmlns:xm="http://schemas.microsoft.com/office/excel/2006/main">
          <x14:cfRule type="expression" priority="181" stopIfTrue="1" id="{419CD17C-F3B8-424C-B35A-D0D7D521DE43}">
            <xm:f>Report_DCF!$B$4="M USD"</xm:f>
            <x14:dxf>
              <numFmt numFmtId="189" formatCode="#,##0,,_);\(#,##0,,\);&quot; - &quot;;@_)"/>
            </x14:dxf>
          </x14:cfRule>
          <xm:sqref>O10</xm:sqref>
        </x14:conditionalFormatting>
        <x14:conditionalFormatting xmlns:xm="http://schemas.microsoft.com/office/excel/2006/main">
          <x14:cfRule type="expression" priority="180" stopIfTrue="1" id="{B53D2FBA-B0A0-450D-AC3D-ABEA6EECF6B6}">
            <xm:f>Report_DCF!$B$4="M USD"</xm:f>
            <x14:dxf>
              <numFmt numFmtId="189" formatCode="#,##0,,_);\(#,##0,,\);&quot; - &quot;;@_)"/>
            </x14:dxf>
          </x14:cfRule>
          <xm:sqref>F11</xm:sqref>
        </x14:conditionalFormatting>
        <x14:conditionalFormatting xmlns:xm="http://schemas.microsoft.com/office/excel/2006/main">
          <x14:cfRule type="expression" priority="179" stopIfTrue="1" id="{662C243B-CE0F-47B3-B5AE-A857B2632A9C}">
            <xm:f>Report_DCF!$B$4="M USD"</xm:f>
            <x14:dxf>
              <numFmt numFmtId="189" formatCode="#,##0,,_);\(#,##0,,\);&quot; - &quot;;@_)"/>
            </x14:dxf>
          </x14:cfRule>
          <xm:sqref>G11</xm:sqref>
        </x14:conditionalFormatting>
        <x14:conditionalFormatting xmlns:xm="http://schemas.microsoft.com/office/excel/2006/main">
          <x14:cfRule type="expression" priority="178" stopIfTrue="1" id="{064C6DF1-1237-4B3C-9EE9-70364CA22DF2}">
            <xm:f>Report_DCF!$B$4="M USD"</xm:f>
            <x14:dxf>
              <numFmt numFmtId="189" formatCode="#,##0,,_);\(#,##0,,\);&quot; - &quot;;@_)"/>
            </x14:dxf>
          </x14:cfRule>
          <xm:sqref>H11</xm:sqref>
        </x14:conditionalFormatting>
        <x14:conditionalFormatting xmlns:xm="http://schemas.microsoft.com/office/excel/2006/main">
          <x14:cfRule type="expression" priority="177" stopIfTrue="1" id="{03E9E23B-5371-43DE-A2A4-148376A0CFED}">
            <xm:f>Report_DCF!$B$4="M USD"</xm:f>
            <x14:dxf>
              <numFmt numFmtId="189" formatCode="#,##0,,_);\(#,##0,,\);&quot; - &quot;;@_)"/>
            </x14:dxf>
          </x14:cfRule>
          <xm:sqref>I11</xm:sqref>
        </x14:conditionalFormatting>
        <x14:conditionalFormatting xmlns:xm="http://schemas.microsoft.com/office/excel/2006/main">
          <x14:cfRule type="expression" priority="176" stopIfTrue="1" id="{1F12051D-09A4-49AC-8BFA-D1361BDAA8CE}">
            <xm:f>Report_DCF!$B$4="M USD"</xm:f>
            <x14:dxf>
              <numFmt numFmtId="189" formatCode="#,##0,,_);\(#,##0,,\);&quot; - &quot;;@_)"/>
            </x14:dxf>
          </x14:cfRule>
          <xm:sqref>J11</xm:sqref>
        </x14:conditionalFormatting>
        <x14:conditionalFormatting xmlns:xm="http://schemas.microsoft.com/office/excel/2006/main">
          <x14:cfRule type="expression" priority="175" stopIfTrue="1" id="{C5BF5CF1-9D04-4F22-80D3-B891BF26CF24}">
            <xm:f>Report_DCF!$B$4="M USD"</xm:f>
            <x14:dxf>
              <numFmt numFmtId="189" formatCode="#,##0,,_);\(#,##0,,\);&quot; - &quot;;@_)"/>
            </x14:dxf>
          </x14:cfRule>
          <xm:sqref>K11</xm:sqref>
        </x14:conditionalFormatting>
        <x14:conditionalFormatting xmlns:xm="http://schemas.microsoft.com/office/excel/2006/main">
          <x14:cfRule type="expression" priority="174" stopIfTrue="1" id="{D736E984-BE9F-47B6-B540-02DA70F363E1}">
            <xm:f>Report_DCF!$B$4="M USD"</xm:f>
            <x14:dxf>
              <numFmt numFmtId="189" formatCode="#,##0,,_);\(#,##0,,\);&quot; - &quot;;@_)"/>
            </x14:dxf>
          </x14:cfRule>
          <xm:sqref>L11</xm:sqref>
        </x14:conditionalFormatting>
        <x14:conditionalFormatting xmlns:xm="http://schemas.microsoft.com/office/excel/2006/main">
          <x14:cfRule type="expression" priority="173" stopIfTrue="1" id="{7A648F87-49A5-4E25-AC83-04BF3199C5D1}">
            <xm:f>Report_DCF!$B$4="M USD"</xm:f>
            <x14:dxf>
              <numFmt numFmtId="189" formatCode="#,##0,,_);\(#,##0,,\);&quot; - &quot;;@_)"/>
            </x14:dxf>
          </x14:cfRule>
          <xm:sqref>M11</xm:sqref>
        </x14:conditionalFormatting>
        <x14:conditionalFormatting xmlns:xm="http://schemas.microsoft.com/office/excel/2006/main">
          <x14:cfRule type="expression" priority="172" stopIfTrue="1" id="{4ADFC57A-9A79-4A01-8B7B-F57E8CC61C23}">
            <xm:f>Report_DCF!$B$4="M USD"</xm:f>
            <x14:dxf>
              <numFmt numFmtId="189" formatCode="#,##0,,_);\(#,##0,,\);&quot; - &quot;;@_)"/>
            </x14:dxf>
          </x14:cfRule>
          <xm:sqref>N11</xm:sqref>
        </x14:conditionalFormatting>
        <x14:conditionalFormatting xmlns:xm="http://schemas.microsoft.com/office/excel/2006/main">
          <x14:cfRule type="expression" priority="171" stopIfTrue="1" id="{DC94EBD1-04AB-4126-A501-4114BC135CDA}">
            <xm:f>Report_DCF!$B$4="M USD"</xm:f>
            <x14:dxf>
              <numFmt numFmtId="189" formatCode="#,##0,,_);\(#,##0,,\);&quot; - &quot;;@_)"/>
            </x14:dxf>
          </x14:cfRule>
          <xm:sqref>O11</xm:sqref>
        </x14:conditionalFormatting>
        <x14:conditionalFormatting xmlns:xm="http://schemas.microsoft.com/office/excel/2006/main">
          <x14:cfRule type="expression" priority="170" stopIfTrue="1" id="{629F0649-975A-4D9B-9EBC-BCA23625D3F6}">
            <xm:f>Report_DCF!$B$4="M USD"</xm:f>
            <x14:dxf>
              <numFmt numFmtId="189" formatCode="#,##0,,_);\(#,##0,,\);&quot; - &quot;;@_)"/>
            </x14:dxf>
          </x14:cfRule>
          <xm:sqref>F12</xm:sqref>
        </x14:conditionalFormatting>
        <x14:conditionalFormatting xmlns:xm="http://schemas.microsoft.com/office/excel/2006/main">
          <x14:cfRule type="expression" priority="169" stopIfTrue="1" id="{733E93E8-D763-4690-8B40-301CA188D121}">
            <xm:f>Report_DCF!$B$4="M USD"</xm:f>
            <x14:dxf>
              <numFmt numFmtId="189" formatCode="#,##0,,_);\(#,##0,,\);&quot; - &quot;;@_)"/>
            </x14:dxf>
          </x14:cfRule>
          <xm:sqref>G12</xm:sqref>
        </x14:conditionalFormatting>
        <x14:conditionalFormatting xmlns:xm="http://schemas.microsoft.com/office/excel/2006/main">
          <x14:cfRule type="expression" priority="168" stopIfTrue="1" id="{B311BE6E-59C3-47E6-89C9-C22520D3E889}">
            <xm:f>Report_DCF!$B$4="M USD"</xm:f>
            <x14:dxf>
              <numFmt numFmtId="189" formatCode="#,##0,,_);\(#,##0,,\);&quot; - &quot;;@_)"/>
            </x14:dxf>
          </x14:cfRule>
          <xm:sqref>H12</xm:sqref>
        </x14:conditionalFormatting>
        <x14:conditionalFormatting xmlns:xm="http://schemas.microsoft.com/office/excel/2006/main">
          <x14:cfRule type="expression" priority="167" stopIfTrue="1" id="{A3B0E68E-3E44-4BD1-8BD9-CB60A4B03056}">
            <xm:f>Report_DCF!$B$4="M USD"</xm:f>
            <x14:dxf>
              <numFmt numFmtId="189" formatCode="#,##0,,_);\(#,##0,,\);&quot; - &quot;;@_)"/>
            </x14:dxf>
          </x14:cfRule>
          <xm:sqref>I12</xm:sqref>
        </x14:conditionalFormatting>
        <x14:conditionalFormatting xmlns:xm="http://schemas.microsoft.com/office/excel/2006/main">
          <x14:cfRule type="expression" priority="166" stopIfTrue="1" id="{5BD9FFAA-41AA-45FD-96FF-658391377E2F}">
            <xm:f>Report_DCF!$B$4="M USD"</xm:f>
            <x14:dxf>
              <numFmt numFmtId="189" formatCode="#,##0,,_);\(#,##0,,\);&quot; - &quot;;@_)"/>
            </x14:dxf>
          </x14:cfRule>
          <xm:sqref>J12</xm:sqref>
        </x14:conditionalFormatting>
        <x14:conditionalFormatting xmlns:xm="http://schemas.microsoft.com/office/excel/2006/main">
          <x14:cfRule type="expression" priority="165" stopIfTrue="1" id="{DB7E9F8D-B1C9-4EE3-8891-0A7A58A329BC}">
            <xm:f>Report_DCF!$B$4="M USD"</xm:f>
            <x14:dxf>
              <numFmt numFmtId="189" formatCode="#,##0,,_);\(#,##0,,\);&quot; - &quot;;@_)"/>
            </x14:dxf>
          </x14:cfRule>
          <xm:sqref>K12</xm:sqref>
        </x14:conditionalFormatting>
        <x14:conditionalFormatting xmlns:xm="http://schemas.microsoft.com/office/excel/2006/main">
          <x14:cfRule type="expression" priority="164" stopIfTrue="1" id="{487665BD-364C-4AC8-A5DA-44AA9A3375E9}">
            <xm:f>Report_DCF!$B$4="M USD"</xm:f>
            <x14:dxf>
              <numFmt numFmtId="189" formatCode="#,##0,,_);\(#,##0,,\);&quot; - &quot;;@_)"/>
            </x14:dxf>
          </x14:cfRule>
          <xm:sqref>L12</xm:sqref>
        </x14:conditionalFormatting>
        <x14:conditionalFormatting xmlns:xm="http://schemas.microsoft.com/office/excel/2006/main">
          <x14:cfRule type="expression" priority="163" stopIfTrue="1" id="{0EA49755-EC3D-4837-A994-09AF3A7E915B}">
            <xm:f>Report_DCF!$B$4="M USD"</xm:f>
            <x14:dxf>
              <numFmt numFmtId="189" formatCode="#,##0,,_);\(#,##0,,\);&quot; - &quot;;@_)"/>
            </x14:dxf>
          </x14:cfRule>
          <xm:sqref>M12</xm:sqref>
        </x14:conditionalFormatting>
        <x14:conditionalFormatting xmlns:xm="http://schemas.microsoft.com/office/excel/2006/main">
          <x14:cfRule type="expression" priority="162" stopIfTrue="1" id="{0EA5A415-87B0-42A0-AF70-2527A1B2562A}">
            <xm:f>Report_DCF!$B$4="M USD"</xm:f>
            <x14:dxf>
              <numFmt numFmtId="189" formatCode="#,##0,,_);\(#,##0,,\);&quot; - &quot;;@_)"/>
            </x14:dxf>
          </x14:cfRule>
          <xm:sqref>N12</xm:sqref>
        </x14:conditionalFormatting>
        <x14:conditionalFormatting xmlns:xm="http://schemas.microsoft.com/office/excel/2006/main">
          <x14:cfRule type="expression" priority="161" stopIfTrue="1" id="{80090C98-0CD6-4A17-B2B9-EA879BF848A2}">
            <xm:f>Report_DCF!$B$4="M USD"</xm:f>
            <x14:dxf>
              <numFmt numFmtId="189" formatCode="#,##0,,_);\(#,##0,,\);&quot; - &quot;;@_)"/>
            </x14:dxf>
          </x14:cfRule>
          <xm:sqref>O12</xm:sqref>
        </x14:conditionalFormatting>
        <x14:conditionalFormatting xmlns:xm="http://schemas.microsoft.com/office/excel/2006/main">
          <x14:cfRule type="expression" priority="160" stopIfTrue="1" id="{B23F780F-35C1-45CB-9A8F-FABB24A6096C}">
            <xm:f>Report_DCF!$B$4="M USD"</xm:f>
            <x14:dxf>
              <numFmt numFmtId="189" formatCode="#,##0,,_);\(#,##0,,\);&quot; - &quot;;@_)"/>
            </x14:dxf>
          </x14:cfRule>
          <xm:sqref>F13</xm:sqref>
        </x14:conditionalFormatting>
        <x14:conditionalFormatting xmlns:xm="http://schemas.microsoft.com/office/excel/2006/main">
          <x14:cfRule type="expression" priority="159" stopIfTrue="1" id="{51D04C46-E731-4F55-996D-06CBA6840999}">
            <xm:f>Report_DCF!$B$4="M USD"</xm:f>
            <x14:dxf>
              <numFmt numFmtId="189" formatCode="#,##0,,_);\(#,##0,,\);&quot; - &quot;;@_)"/>
            </x14:dxf>
          </x14:cfRule>
          <xm:sqref>G13</xm:sqref>
        </x14:conditionalFormatting>
        <x14:conditionalFormatting xmlns:xm="http://schemas.microsoft.com/office/excel/2006/main">
          <x14:cfRule type="expression" priority="158" stopIfTrue="1" id="{FB336044-2090-4EF9-B5D4-A77D9637E6A3}">
            <xm:f>Report_DCF!$B$4="M USD"</xm:f>
            <x14:dxf>
              <numFmt numFmtId="189" formatCode="#,##0,,_);\(#,##0,,\);&quot; - &quot;;@_)"/>
            </x14:dxf>
          </x14:cfRule>
          <xm:sqref>H13</xm:sqref>
        </x14:conditionalFormatting>
        <x14:conditionalFormatting xmlns:xm="http://schemas.microsoft.com/office/excel/2006/main">
          <x14:cfRule type="expression" priority="157" stopIfTrue="1" id="{96604B14-5F92-4B0F-B437-512DCFE46ED1}">
            <xm:f>Report_DCF!$B$4="M USD"</xm:f>
            <x14:dxf>
              <numFmt numFmtId="189" formatCode="#,##0,,_);\(#,##0,,\);&quot; - &quot;;@_)"/>
            </x14:dxf>
          </x14:cfRule>
          <xm:sqref>I13</xm:sqref>
        </x14:conditionalFormatting>
        <x14:conditionalFormatting xmlns:xm="http://schemas.microsoft.com/office/excel/2006/main">
          <x14:cfRule type="expression" priority="156" stopIfTrue="1" id="{86D13FD7-1FA9-4450-9B38-E563E3F15654}">
            <xm:f>Report_DCF!$B$4="M USD"</xm:f>
            <x14:dxf>
              <numFmt numFmtId="189" formatCode="#,##0,,_);\(#,##0,,\);&quot; - &quot;;@_)"/>
            </x14:dxf>
          </x14:cfRule>
          <xm:sqref>J13</xm:sqref>
        </x14:conditionalFormatting>
        <x14:conditionalFormatting xmlns:xm="http://schemas.microsoft.com/office/excel/2006/main">
          <x14:cfRule type="expression" priority="155" stopIfTrue="1" id="{BAF092ED-CBFA-481C-B671-66C1FB4E60C1}">
            <xm:f>Report_DCF!$B$4="M USD"</xm:f>
            <x14:dxf>
              <numFmt numFmtId="189" formatCode="#,##0,,_);\(#,##0,,\);&quot; - &quot;;@_)"/>
            </x14:dxf>
          </x14:cfRule>
          <xm:sqref>K13</xm:sqref>
        </x14:conditionalFormatting>
        <x14:conditionalFormatting xmlns:xm="http://schemas.microsoft.com/office/excel/2006/main">
          <x14:cfRule type="expression" priority="154" stopIfTrue="1" id="{102B9481-35B4-4E89-A454-7D308C7DDE00}">
            <xm:f>Report_DCF!$B$4="M USD"</xm:f>
            <x14:dxf>
              <numFmt numFmtId="189" formatCode="#,##0,,_);\(#,##0,,\);&quot; - &quot;;@_)"/>
            </x14:dxf>
          </x14:cfRule>
          <xm:sqref>L13</xm:sqref>
        </x14:conditionalFormatting>
        <x14:conditionalFormatting xmlns:xm="http://schemas.microsoft.com/office/excel/2006/main">
          <x14:cfRule type="expression" priority="153" stopIfTrue="1" id="{F02D1116-C1CB-4DB2-B620-3BCAC8A3B56E}">
            <xm:f>Report_DCF!$B$4="M USD"</xm:f>
            <x14:dxf>
              <numFmt numFmtId="189" formatCode="#,##0,,_);\(#,##0,,\);&quot; - &quot;;@_)"/>
            </x14:dxf>
          </x14:cfRule>
          <xm:sqref>M13</xm:sqref>
        </x14:conditionalFormatting>
        <x14:conditionalFormatting xmlns:xm="http://schemas.microsoft.com/office/excel/2006/main">
          <x14:cfRule type="expression" priority="152" stopIfTrue="1" id="{D9435FEC-877E-4CEB-96C0-1422B7C8293F}">
            <xm:f>Report_DCF!$B$4="M USD"</xm:f>
            <x14:dxf>
              <numFmt numFmtId="189" formatCode="#,##0,,_);\(#,##0,,\);&quot; - &quot;;@_)"/>
            </x14:dxf>
          </x14:cfRule>
          <xm:sqref>N13</xm:sqref>
        </x14:conditionalFormatting>
        <x14:conditionalFormatting xmlns:xm="http://schemas.microsoft.com/office/excel/2006/main">
          <x14:cfRule type="expression" priority="151" stopIfTrue="1" id="{EF07C19A-39AF-4DBA-B788-93A037E4702C}">
            <xm:f>Report_DCF!$B$4="M USD"</xm:f>
            <x14:dxf>
              <numFmt numFmtId="189" formatCode="#,##0,,_);\(#,##0,,\);&quot; - &quot;;@_)"/>
            </x14:dxf>
          </x14:cfRule>
          <xm:sqref>O13</xm:sqref>
        </x14:conditionalFormatting>
        <x14:conditionalFormatting xmlns:xm="http://schemas.microsoft.com/office/excel/2006/main">
          <x14:cfRule type="expression" priority="150" stopIfTrue="1" id="{9ACAE092-7914-4A8B-82E6-CEE2582104F3}">
            <xm:f>Report_DCF!$B$4="M USD"</xm:f>
            <x14:dxf>
              <numFmt numFmtId="189" formatCode="#,##0,,_);\(#,##0,,\);&quot; - &quot;;@_)"/>
            </x14:dxf>
          </x14:cfRule>
          <xm:sqref>F14</xm:sqref>
        </x14:conditionalFormatting>
        <x14:conditionalFormatting xmlns:xm="http://schemas.microsoft.com/office/excel/2006/main">
          <x14:cfRule type="expression" priority="149" stopIfTrue="1" id="{78FED6CE-CC08-4808-97BF-7E57CEB09B25}">
            <xm:f>Report_DCF!$B$4="M USD"</xm:f>
            <x14:dxf>
              <numFmt numFmtId="189" formatCode="#,##0,,_);\(#,##0,,\);&quot; - &quot;;@_)"/>
            </x14:dxf>
          </x14:cfRule>
          <xm:sqref>G14</xm:sqref>
        </x14:conditionalFormatting>
        <x14:conditionalFormatting xmlns:xm="http://schemas.microsoft.com/office/excel/2006/main">
          <x14:cfRule type="expression" priority="148" stopIfTrue="1" id="{FF957272-4274-49AD-B1D2-90425C93A07C}">
            <xm:f>Report_DCF!$B$4="M USD"</xm:f>
            <x14:dxf>
              <numFmt numFmtId="189" formatCode="#,##0,,_);\(#,##0,,\);&quot; - &quot;;@_)"/>
            </x14:dxf>
          </x14:cfRule>
          <xm:sqref>H14</xm:sqref>
        </x14:conditionalFormatting>
        <x14:conditionalFormatting xmlns:xm="http://schemas.microsoft.com/office/excel/2006/main">
          <x14:cfRule type="expression" priority="147" stopIfTrue="1" id="{EF8192F7-9560-44D8-B153-B23D622B0410}">
            <xm:f>Report_DCF!$B$4="M USD"</xm:f>
            <x14:dxf>
              <numFmt numFmtId="189" formatCode="#,##0,,_);\(#,##0,,\);&quot; - &quot;;@_)"/>
            </x14:dxf>
          </x14:cfRule>
          <xm:sqref>I14</xm:sqref>
        </x14:conditionalFormatting>
        <x14:conditionalFormatting xmlns:xm="http://schemas.microsoft.com/office/excel/2006/main">
          <x14:cfRule type="expression" priority="146" stopIfTrue="1" id="{AE2503BB-C488-4806-AA88-8E8B27F8FBB9}">
            <xm:f>Report_DCF!$B$4="M USD"</xm:f>
            <x14:dxf>
              <numFmt numFmtId="189" formatCode="#,##0,,_);\(#,##0,,\);&quot; - &quot;;@_)"/>
            </x14:dxf>
          </x14:cfRule>
          <xm:sqref>J14</xm:sqref>
        </x14:conditionalFormatting>
        <x14:conditionalFormatting xmlns:xm="http://schemas.microsoft.com/office/excel/2006/main">
          <x14:cfRule type="expression" priority="145" stopIfTrue="1" id="{7B8DA6C5-32CB-4F14-904E-82AD3FB03158}">
            <xm:f>Report_DCF!$B$4="M USD"</xm:f>
            <x14:dxf>
              <numFmt numFmtId="189" formatCode="#,##0,,_);\(#,##0,,\);&quot; - &quot;;@_)"/>
            </x14:dxf>
          </x14:cfRule>
          <xm:sqref>K14</xm:sqref>
        </x14:conditionalFormatting>
        <x14:conditionalFormatting xmlns:xm="http://schemas.microsoft.com/office/excel/2006/main">
          <x14:cfRule type="expression" priority="144" stopIfTrue="1" id="{9010FEBD-657F-4A13-8506-2BBAFDA21AAB}">
            <xm:f>Report_DCF!$B$4="M USD"</xm:f>
            <x14:dxf>
              <numFmt numFmtId="189" formatCode="#,##0,,_);\(#,##0,,\);&quot; - &quot;;@_)"/>
            </x14:dxf>
          </x14:cfRule>
          <xm:sqref>L14</xm:sqref>
        </x14:conditionalFormatting>
        <x14:conditionalFormatting xmlns:xm="http://schemas.microsoft.com/office/excel/2006/main">
          <x14:cfRule type="expression" priority="143" stopIfTrue="1" id="{410560A3-D98B-4825-9878-324F5FCD0A81}">
            <xm:f>Report_DCF!$B$4="M USD"</xm:f>
            <x14:dxf>
              <numFmt numFmtId="189" formatCode="#,##0,,_);\(#,##0,,\);&quot; - &quot;;@_)"/>
            </x14:dxf>
          </x14:cfRule>
          <xm:sqref>M14</xm:sqref>
        </x14:conditionalFormatting>
        <x14:conditionalFormatting xmlns:xm="http://schemas.microsoft.com/office/excel/2006/main">
          <x14:cfRule type="expression" priority="142" stopIfTrue="1" id="{B332E51C-8A93-4055-9FA7-59D96F7CC7AF}">
            <xm:f>Report_DCF!$B$4="M USD"</xm:f>
            <x14:dxf>
              <numFmt numFmtId="189" formatCode="#,##0,,_);\(#,##0,,\);&quot; - &quot;;@_)"/>
            </x14:dxf>
          </x14:cfRule>
          <xm:sqref>N14</xm:sqref>
        </x14:conditionalFormatting>
        <x14:conditionalFormatting xmlns:xm="http://schemas.microsoft.com/office/excel/2006/main">
          <x14:cfRule type="expression" priority="141" stopIfTrue="1" id="{3F3CC239-70B0-4997-AD03-BF6E2E58DBBC}">
            <xm:f>Report_DCF!$B$4="M USD"</xm:f>
            <x14:dxf>
              <numFmt numFmtId="189" formatCode="#,##0,,_);\(#,##0,,\);&quot; - &quot;;@_)"/>
            </x14:dxf>
          </x14:cfRule>
          <xm:sqref>O14</xm:sqref>
        </x14:conditionalFormatting>
        <x14:conditionalFormatting xmlns:xm="http://schemas.microsoft.com/office/excel/2006/main">
          <x14:cfRule type="expression" priority="140" stopIfTrue="1" id="{79840FEF-A98C-443B-9032-484DAF1A300E}">
            <xm:f>Report_DCF!$B$4="M USD"</xm:f>
            <x14:dxf>
              <numFmt numFmtId="189" formatCode="#,##0,,_);\(#,##0,,\);&quot; - &quot;;@_)"/>
            </x14:dxf>
          </x14:cfRule>
          <xm:sqref>F15</xm:sqref>
        </x14:conditionalFormatting>
        <x14:conditionalFormatting xmlns:xm="http://schemas.microsoft.com/office/excel/2006/main">
          <x14:cfRule type="expression" priority="139" stopIfTrue="1" id="{2DE3AE97-8147-4FCA-B77D-E99B58682901}">
            <xm:f>Report_DCF!$B$4="M USD"</xm:f>
            <x14:dxf>
              <numFmt numFmtId="189" formatCode="#,##0,,_);\(#,##0,,\);&quot; - &quot;;@_)"/>
            </x14:dxf>
          </x14:cfRule>
          <xm:sqref>G15</xm:sqref>
        </x14:conditionalFormatting>
        <x14:conditionalFormatting xmlns:xm="http://schemas.microsoft.com/office/excel/2006/main">
          <x14:cfRule type="expression" priority="138" stopIfTrue="1" id="{186313FB-4132-42BF-9D8C-7164435EE142}">
            <xm:f>Report_DCF!$B$4="M USD"</xm:f>
            <x14:dxf>
              <numFmt numFmtId="189" formatCode="#,##0,,_);\(#,##0,,\);&quot; - &quot;;@_)"/>
            </x14:dxf>
          </x14:cfRule>
          <xm:sqref>H15</xm:sqref>
        </x14:conditionalFormatting>
        <x14:conditionalFormatting xmlns:xm="http://schemas.microsoft.com/office/excel/2006/main">
          <x14:cfRule type="expression" priority="137" stopIfTrue="1" id="{83649999-8878-44CB-8868-45C06AD65533}">
            <xm:f>Report_DCF!$B$4="M USD"</xm:f>
            <x14:dxf>
              <numFmt numFmtId="189" formatCode="#,##0,,_);\(#,##0,,\);&quot; - &quot;;@_)"/>
            </x14:dxf>
          </x14:cfRule>
          <xm:sqref>I15</xm:sqref>
        </x14:conditionalFormatting>
        <x14:conditionalFormatting xmlns:xm="http://schemas.microsoft.com/office/excel/2006/main">
          <x14:cfRule type="expression" priority="136" stopIfTrue="1" id="{3E6D7366-8189-46A8-B70F-932C3C5E5B36}">
            <xm:f>Report_DCF!$B$4="M USD"</xm:f>
            <x14:dxf>
              <numFmt numFmtId="189" formatCode="#,##0,,_);\(#,##0,,\);&quot; - &quot;;@_)"/>
            </x14:dxf>
          </x14:cfRule>
          <xm:sqref>J15</xm:sqref>
        </x14:conditionalFormatting>
        <x14:conditionalFormatting xmlns:xm="http://schemas.microsoft.com/office/excel/2006/main">
          <x14:cfRule type="expression" priority="135" stopIfTrue="1" id="{712A2C4F-02A1-4434-B4A8-0BC6DE051191}">
            <xm:f>Report_DCF!$B$4="M USD"</xm:f>
            <x14:dxf>
              <numFmt numFmtId="189" formatCode="#,##0,,_);\(#,##0,,\);&quot; - &quot;;@_)"/>
            </x14:dxf>
          </x14:cfRule>
          <xm:sqref>K15</xm:sqref>
        </x14:conditionalFormatting>
        <x14:conditionalFormatting xmlns:xm="http://schemas.microsoft.com/office/excel/2006/main">
          <x14:cfRule type="expression" priority="134" stopIfTrue="1" id="{A00B82B8-1699-4FDF-956C-271573D8D3DC}">
            <xm:f>Report_DCF!$B$4="M USD"</xm:f>
            <x14:dxf>
              <numFmt numFmtId="189" formatCode="#,##0,,_);\(#,##0,,\);&quot; - &quot;;@_)"/>
            </x14:dxf>
          </x14:cfRule>
          <xm:sqref>L15</xm:sqref>
        </x14:conditionalFormatting>
        <x14:conditionalFormatting xmlns:xm="http://schemas.microsoft.com/office/excel/2006/main">
          <x14:cfRule type="expression" priority="133" stopIfTrue="1" id="{4E46F133-CC24-4B9C-9116-C0EF42894947}">
            <xm:f>Report_DCF!$B$4="M USD"</xm:f>
            <x14:dxf>
              <numFmt numFmtId="189" formatCode="#,##0,,_);\(#,##0,,\);&quot; - &quot;;@_)"/>
            </x14:dxf>
          </x14:cfRule>
          <xm:sqref>M15</xm:sqref>
        </x14:conditionalFormatting>
        <x14:conditionalFormatting xmlns:xm="http://schemas.microsoft.com/office/excel/2006/main">
          <x14:cfRule type="expression" priority="132" stopIfTrue="1" id="{334F9831-AB40-40D4-B659-A3E2A043B048}">
            <xm:f>Report_DCF!$B$4="M USD"</xm:f>
            <x14:dxf>
              <numFmt numFmtId="189" formatCode="#,##0,,_);\(#,##0,,\);&quot; - &quot;;@_)"/>
            </x14:dxf>
          </x14:cfRule>
          <xm:sqref>N15</xm:sqref>
        </x14:conditionalFormatting>
        <x14:conditionalFormatting xmlns:xm="http://schemas.microsoft.com/office/excel/2006/main">
          <x14:cfRule type="expression" priority="131" stopIfTrue="1" id="{24E5B78C-D583-4B20-A5D2-8A0E7B81DB92}">
            <xm:f>Report_DCF!$B$4="M USD"</xm:f>
            <x14:dxf>
              <numFmt numFmtId="189" formatCode="#,##0,,_);\(#,##0,,\);&quot; - &quot;;@_)"/>
            </x14:dxf>
          </x14:cfRule>
          <xm:sqref>O15</xm:sqref>
        </x14:conditionalFormatting>
        <x14:conditionalFormatting xmlns:xm="http://schemas.microsoft.com/office/excel/2006/main">
          <x14:cfRule type="expression" priority="130" stopIfTrue="1" id="{7DD39605-CAEC-4628-9141-84FB228CE2F1}">
            <xm:f>Report_DCF!$B$4="M USD"</xm:f>
            <x14:dxf>
              <numFmt numFmtId="189" formatCode="#,##0,,_);\(#,##0,,\);&quot; - &quot;;@_)"/>
            </x14:dxf>
          </x14:cfRule>
          <xm:sqref>F16</xm:sqref>
        </x14:conditionalFormatting>
        <x14:conditionalFormatting xmlns:xm="http://schemas.microsoft.com/office/excel/2006/main">
          <x14:cfRule type="expression" priority="129" stopIfTrue="1" id="{84F5C10A-2BAD-4E3B-914C-A689028B7826}">
            <xm:f>Report_DCF!$B$4="M USD"</xm:f>
            <x14:dxf>
              <numFmt numFmtId="189" formatCode="#,##0,,_);\(#,##0,,\);&quot; - &quot;;@_)"/>
            </x14:dxf>
          </x14:cfRule>
          <xm:sqref>G16</xm:sqref>
        </x14:conditionalFormatting>
        <x14:conditionalFormatting xmlns:xm="http://schemas.microsoft.com/office/excel/2006/main">
          <x14:cfRule type="expression" priority="128" stopIfTrue="1" id="{E6CFB393-D089-4593-9692-0BBEDD50D186}">
            <xm:f>Report_DCF!$B$4="M USD"</xm:f>
            <x14:dxf>
              <numFmt numFmtId="189" formatCode="#,##0,,_);\(#,##0,,\);&quot; - &quot;;@_)"/>
            </x14:dxf>
          </x14:cfRule>
          <xm:sqref>H16</xm:sqref>
        </x14:conditionalFormatting>
        <x14:conditionalFormatting xmlns:xm="http://schemas.microsoft.com/office/excel/2006/main">
          <x14:cfRule type="expression" priority="127" stopIfTrue="1" id="{29CFC1AE-2625-4146-A7F9-30362EFD78F8}">
            <xm:f>Report_DCF!$B$4="M USD"</xm:f>
            <x14:dxf>
              <numFmt numFmtId="189" formatCode="#,##0,,_);\(#,##0,,\);&quot; - &quot;;@_)"/>
            </x14:dxf>
          </x14:cfRule>
          <xm:sqref>I16</xm:sqref>
        </x14:conditionalFormatting>
        <x14:conditionalFormatting xmlns:xm="http://schemas.microsoft.com/office/excel/2006/main">
          <x14:cfRule type="expression" priority="126" stopIfTrue="1" id="{3D53F3A5-4A36-4F4A-B675-70E12CD5ED6E}">
            <xm:f>Report_DCF!$B$4="M USD"</xm:f>
            <x14:dxf>
              <numFmt numFmtId="189" formatCode="#,##0,,_);\(#,##0,,\);&quot; - &quot;;@_)"/>
            </x14:dxf>
          </x14:cfRule>
          <xm:sqref>J16</xm:sqref>
        </x14:conditionalFormatting>
        <x14:conditionalFormatting xmlns:xm="http://schemas.microsoft.com/office/excel/2006/main">
          <x14:cfRule type="expression" priority="125" stopIfTrue="1" id="{CAA7E1E6-D708-41C5-9F1F-4549B057EC4F}">
            <xm:f>Report_DCF!$B$4="M USD"</xm:f>
            <x14:dxf>
              <numFmt numFmtId="189" formatCode="#,##0,,_);\(#,##0,,\);&quot; - &quot;;@_)"/>
            </x14:dxf>
          </x14:cfRule>
          <xm:sqref>K16</xm:sqref>
        </x14:conditionalFormatting>
        <x14:conditionalFormatting xmlns:xm="http://schemas.microsoft.com/office/excel/2006/main">
          <x14:cfRule type="expression" priority="124" stopIfTrue="1" id="{8A2E3EAF-1DDF-44C3-BC78-F67ED37AB79A}">
            <xm:f>Report_DCF!$B$4="M USD"</xm:f>
            <x14:dxf>
              <numFmt numFmtId="189" formatCode="#,##0,,_);\(#,##0,,\);&quot; - &quot;;@_)"/>
            </x14:dxf>
          </x14:cfRule>
          <xm:sqref>L16</xm:sqref>
        </x14:conditionalFormatting>
        <x14:conditionalFormatting xmlns:xm="http://schemas.microsoft.com/office/excel/2006/main">
          <x14:cfRule type="expression" priority="123" stopIfTrue="1" id="{E7C37453-BE16-4F81-9C8C-CEFCF645803B}">
            <xm:f>Report_DCF!$B$4="M USD"</xm:f>
            <x14:dxf>
              <numFmt numFmtId="189" formatCode="#,##0,,_);\(#,##0,,\);&quot; - &quot;;@_)"/>
            </x14:dxf>
          </x14:cfRule>
          <xm:sqref>M16</xm:sqref>
        </x14:conditionalFormatting>
        <x14:conditionalFormatting xmlns:xm="http://schemas.microsoft.com/office/excel/2006/main">
          <x14:cfRule type="expression" priority="122" stopIfTrue="1" id="{3C214AAC-31B1-4496-B7FB-CDA92367A677}">
            <xm:f>Report_DCF!$B$4="M USD"</xm:f>
            <x14:dxf>
              <numFmt numFmtId="189" formatCode="#,##0,,_);\(#,##0,,\);&quot; - &quot;;@_)"/>
            </x14:dxf>
          </x14:cfRule>
          <xm:sqref>N16</xm:sqref>
        </x14:conditionalFormatting>
        <x14:conditionalFormatting xmlns:xm="http://schemas.microsoft.com/office/excel/2006/main">
          <x14:cfRule type="expression" priority="121" stopIfTrue="1" id="{ADDECF69-77FB-43C6-96DC-0E81457A437B}">
            <xm:f>Report_DCF!$B$4="M USD"</xm:f>
            <x14:dxf>
              <numFmt numFmtId="189" formatCode="#,##0,,_);\(#,##0,,\);&quot; - &quot;;@_)"/>
            </x14:dxf>
          </x14:cfRule>
          <xm:sqref>O16</xm:sqref>
        </x14:conditionalFormatting>
        <x14:conditionalFormatting xmlns:xm="http://schemas.microsoft.com/office/excel/2006/main">
          <x14:cfRule type="expression" priority="120" stopIfTrue="1" id="{AC0C15CC-BD52-4DAE-A2AF-11C21BCE54A9}">
            <xm:f>Report_DCF!$B$4="M USD"</xm:f>
            <x14:dxf>
              <numFmt numFmtId="189" formatCode="#,##0,,_);\(#,##0,,\);&quot; - &quot;;@_)"/>
            </x14:dxf>
          </x14:cfRule>
          <xm:sqref>F17</xm:sqref>
        </x14:conditionalFormatting>
        <x14:conditionalFormatting xmlns:xm="http://schemas.microsoft.com/office/excel/2006/main">
          <x14:cfRule type="expression" priority="119" stopIfTrue="1" id="{AA9CA6E6-7EA4-4CBF-8BDD-F4E10B98BD8D}">
            <xm:f>Report_DCF!$B$4="M USD"</xm:f>
            <x14:dxf>
              <numFmt numFmtId="189" formatCode="#,##0,,_);\(#,##0,,\);&quot; - &quot;;@_)"/>
            </x14:dxf>
          </x14:cfRule>
          <xm:sqref>G17</xm:sqref>
        </x14:conditionalFormatting>
        <x14:conditionalFormatting xmlns:xm="http://schemas.microsoft.com/office/excel/2006/main">
          <x14:cfRule type="expression" priority="118" stopIfTrue="1" id="{018A8513-149D-4DDE-AAAA-F73B108CD514}">
            <xm:f>Report_DCF!$B$4="M USD"</xm:f>
            <x14:dxf>
              <numFmt numFmtId="189" formatCode="#,##0,,_);\(#,##0,,\);&quot; - &quot;;@_)"/>
            </x14:dxf>
          </x14:cfRule>
          <xm:sqref>H17</xm:sqref>
        </x14:conditionalFormatting>
        <x14:conditionalFormatting xmlns:xm="http://schemas.microsoft.com/office/excel/2006/main">
          <x14:cfRule type="expression" priority="117" stopIfTrue="1" id="{83D6EA65-109C-460A-8C9A-365110A86BD8}">
            <xm:f>Report_DCF!$B$4="M USD"</xm:f>
            <x14:dxf>
              <numFmt numFmtId="189" formatCode="#,##0,,_);\(#,##0,,\);&quot; - &quot;;@_)"/>
            </x14:dxf>
          </x14:cfRule>
          <xm:sqref>I17</xm:sqref>
        </x14:conditionalFormatting>
        <x14:conditionalFormatting xmlns:xm="http://schemas.microsoft.com/office/excel/2006/main">
          <x14:cfRule type="expression" priority="116" stopIfTrue="1" id="{A1E3E682-AD28-4F45-ACDF-4A25CED9F07C}">
            <xm:f>Report_DCF!$B$4="M USD"</xm:f>
            <x14:dxf>
              <numFmt numFmtId="189" formatCode="#,##0,,_);\(#,##0,,\);&quot; - &quot;;@_)"/>
            </x14:dxf>
          </x14:cfRule>
          <xm:sqref>J17</xm:sqref>
        </x14:conditionalFormatting>
        <x14:conditionalFormatting xmlns:xm="http://schemas.microsoft.com/office/excel/2006/main">
          <x14:cfRule type="expression" priority="115" stopIfTrue="1" id="{66C4007B-19B5-4142-89CF-95D3AB9355CD}">
            <xm:f>Report_DCF!$B$4="M USD"</xm:f>
            <x14:dxf>
              <numFmt numFmtId="189" formatCode="#,##0,,_);\(#,##0,,\);&quot; - &quot;;@_)"/>
            </x14:dxf>
          </x14:cfRule>
          <xm:sqref>K17</xm:sqref>
        </x14:conditionalFormatting>
        <x14:conditionalFormatting xmlns:xm="http://schemas.microsoft.com/office/excel/2006/main">
          <x14:cfRule type="expression" priority="114" stopIfTrue="1" id="{C8E83927-8F8E-4166-8AFE-3DEBF5689334}">
            <xm:f>Report_DCF!$B$4="M USD"</xm:f>
            <x14:dxf>
              <numFmt numFmtId="189" formatCode="#,##0,,_);\(#,##0,,\);&quot; - &quot;;@_)"/>
            </x14:dxf>
          </x14:cfRule>
          <xm:sqref>L17</xm:sqref>
        </x14:conditionalFormatting>
        <x14:conditionalFormatting xmlns:xm="http://schemas.microsoft.com/office/excel/2006/main">
          <x14:cfRule type="expression" priority="113" stopIfTrue="1" id="{F3CA4B8E-DA6F-43D9-8C1D-93A044CFE46A}">
            <xm:f>Report_DCF!$B$4="M USD"</xm:f>
            <x14:dxf>
              <numFmt numFmtId="189" formatCode="#,##0,,_);\(#,##0,,\);&quot; - &quot;;@_)"/>
            </x14:dxf>
          </x14:cfRule>
          <xm:sqref>M17</xm:sqref>
        </x14:conditionalFormatting>
        <x14:conditionalFormatting xmlns:xm="http://schemas.microsoft.com/office/excel/2006/main">
          <x14:cfRule type="expression" priority="112" stopIfTrue="1" id="{B927C0AE-036B-4898-A22C-6D1125EA5795}">
            <xm:f>Report_DCF!$B$4="M USD"</xm:f>
            <x14:dxf>
              <numFmt numFmtId="189" formatCode="#,##0,,_);\(#,##0,,\);&quot; - &quot;;@_)"/>
            </x14:dxf>
          </x14:cfRule>
          <xm:sqref>N17</xm:sqref>
        </x14:conditionalFormatting>
        <x14:conditionalFormatting xmlns:xm="http://schemas.microsoft.com/office/excel/2006/main">
          <x14:cfRule type="expression" priority="111" stopIfTrue="1" id="{F9862E6D-E793-427D-A42E-26B7DF040235}">
            <xm:f>Report_DCF!$B$4="M USD"</xm:f>
            <x14:dxf>
              <numFmt numFmtId="189" formatCode="#,##0,,_);\(#,##0,,\);&quot; - &quot;;@_)"/>
            </x14:dxf>
          </x14:cfRule>
          <xm:sqref>O17</xm:sqref>
        </x14:conditionalFormatting>
        <x14:conditionalFormatting xmlns:xm="http://schemas.microsoft.com/office/excel/2006/main">
          <x14:cfRule type="expression" priority="110" stopIfTrue="1" id="{93887C1D-CEBF-4263-A9DC-4043EA56AC59}">
            <xm:f>Report_DCF!$B$4="M USD"</xm:f>
            <x14:dxf>
              <numFmt numFmtId="189" formatCode="#,##0,,_);\(#,##0,,\);&quot; - &quot;;@_)"/>
            </x14:dxf>
          </x14:cfRule>
          <xm:sqref>F18</xm:sqref>
        </x14:conditionalFormatting>
        <x14:conditionalFormatting xmlns:xm="http://schemas.microsoft.com/office/excel/2006/main">
          <x14:cfRule type="expression" priority="109" stopIfTrue="1" id="{6B4132B4-810A-44FB-8157-5BC5BC5B6FBC}">
            <xm:f>Report_DCF!$B$4="M USD"</xm:f>
            <x14:dxf>
              <numFmt numFmtId="189" formatCode="#,##0,,_);\(#,##0,,\);&quot; - &quot;;@_)"/>
            </x14:dxf>
          </x14:cfRule>
          <xm:sqref>G18</xm:sqref>
        </x14:conditionalFormatting>
        <x14:conditionalFormatting xmlns:xm="http://schemas.microsoft.com/office/excel/2006/main">
          <x14:cfRule type="expression" priority="108" stopIfTrue="1" id="{BDAEB4EB-35F3-4A83-A315-97E263C90DC5}">
            <xm:f>Report_DCF!$B$4="M USD"</xm:f>
            <x14:dxf>
              <numFmt numFmtId="189" formatCode="#,##0,,_);\(#,##0,,\);&quot; - &quot;;@_)"/>
            </x14:dxf>
          </x14:cfRule>
          <xm:sqref>H18</xm:sqref>
        </x14:conditionalFormatting>
        <x14:conditionalFormatting xmlns:xm="http://schemas.microsoft.com/office/excel/2006/main">
          <x14:cfRule type="expression" priority="107" stopIfTrue="1" id="{9B28BBA1-BE51-4344-BDFA-ECC2496EDCE9}">
            <xm:f>Report_DCF!$B$4="M USD"</xm:f>
            <x14:dxf>
              <numFmt numFmtId="189" formatCode="#,##0,,_);\(#,##0,,\);&quot; - &quot;;@_)"/>
            </x14:dxf>
          </x14:cfRule>
          <xm:sqref>I18</xm:sqref>
        </x14:conditionalFormatting>
        <x14:conditionalFormatting xmlns:xm="http://schemas.microsoft.com/office/excel/2006/main">
          <x14:cfRule type="expression" priority="106" stopIfTrue="1" id="{C7E30CAB-48B0-489F-B975-18C1936272E3}">
            <xm:f>Report_DCF!$B$4="M USD"</xm:f>
            <x14:dxf>
              <numFmt numFmtId="189" formatCode="#,##0,,_);\(#,##0,,\);&quot; - &quot;;@_)"/>
            </x14:dxf>
          </x14:cfRule>
          <xm:sqref>J18</xm:sqref>
        </x14:conditionalFormatting>
        <x14:conditionalFormatting xmlns:xm="http://schemas.microsoft.com/office/excel/2006/main">
          <x14:cfRule type="expression" priority="105" stopIfTrue="1" id="{5ED1FA68-F93D-44C8-9BB8-B075C36789A9}">
            <xm:f>Report_DCF!$B$4="M USD"</xm:f>
            <x14:dxf>
              <numFmt numFmtId="189" formatCode="#,##0,,_);\(#,##0,,\);&quot; - &quot;;@_)"/>
            </x14:dxf>
          </x14:cfRule>
          <xm:sqref>K18</xm:sqref>
        </x14:conditionalFormatting>
        <x14:conditionalFormatting xmlns:xm="http://schemas.microsoft.com/office/excel/2006/main">
          <x14:cfRule type="expression" priority="104" stopIfTrue="1" id="{42D93A54-6279-4886-BDBA-EF57D270CF16}">
            <xm:f>Report_DCF!$B$4="M USD"</xm:f>
            <x14:dxf>
              <numFmt numFmtId="189" formatCode="#,##0,,_);\(#,##0,,\);&quot; - &quot;;@_)"/>
            </x14:dxf>
          </x14:cfRule>
          <xm:sqref>L18</xm:sqref>
        </x14:conditionalFormatting>
        <x14:conditionalFormatting xmlns:xm="http://schemas.microsoft.com/office/excel/2006/main">
          <x14:cfRule type="expression" priority="103" stopIfTrue="1" id="{B7FED4EE-B3E8-498E-9829-1E5545AEE610}">
            <xm:f>Report_DCF!$B$4="M USD"</xm:f>
            <x14:dxf>
              <numFmt numFmtId="189" formatCode="#,##0,,_);\(#,##0,,\);&quot; - &quot;;@_)"/>
            </x14:dxf>
          </x14:cfRule>
          <xm:sqref>M18</xm:sqref>
        </x14:conditionalFormatting>
        <x14:conditionalFormatting xmlns:xm="http://schemas.microsoft.com/office/excel/2006/main">
          <x14:cfRule type="expression" priority="102" stopIfTrue="1" id="{55F65980-D8E8-44DC-B2C0-15C71C18D222}">
            <xm:f>Report_DCF!$B$4="M USD"</xm:f>
            <x14:dxf>
              <numFmt numFmtId="189" formatCode="#,##0,,_);\(#,##0,,\);&quot; - &quot;;@_)"/>
            </x14:dxf>
          </x14:cfRule>
          <xm:sqref>N18</xm:sqref>
        </x14:conditionalFormatting>
        <x14:conditionalFormatting xmlns:xm="http://schemas.microsoft.com/office/excel/2006/main">
          <x14:cfRule type="expression" priority="101" stopIfTrue="1" id="{28F37AC2-B472-49E5-84A0-7374C03BEAAE}">
            <xm:f>Report_DCF!$B$4="M USD"</xm:f>
            <x14:dxf>
              <numFmt numFmtId="189" formatCode="#,##0,,_);\(#,##0,,\);&quot; - &quot;;@_)"/>
            </x14:dxf>
          </x14:cfRule>
          <xm:sqref>O18</xm:sqref>
        </x14:conditionalFormatting>
        <x14:conditionalFormatting xmlns:xm="http://schemas.microsoft.com/office/excel/2006/main">
          <x14:cfRule type="expression" priority="100" stopIfTrue="1" id="{BC5E22A0-3467-4BF0-8915-FC11FA7ED281}">
            <xm:f>Report_DCF!$B$4="M USD"</xm:f>
            <x14:dxf>
              <numFmt numFmtId="189" formatCode="#,##0,,_);\(#,##0,,\);&quot; - &quot;;@_)"/>
            </x14:dxf>
          </x14:cfRule>
          <xm:sqref>F19</xm:sqref>
        </x14:conditionalFormatting>
        <x14:conditionalFormatting xmlns:xm="http://schemas.microsoft.com/office/excel/2006/main">
          <x14:cfRule type="expression" priority="99" stopIfTrue="1" id="{A2A5E2DA-B03A-42CC-A9A5-4420DE615477}">
            <xm:f>Report_DCF!$B$4="M USD"</xm:f>
            <x14:dxf>
              <numFmt numFmtId="189" formatCode="#,##0,,_);\(#,##0,,\);&quot; - &quot;;@_)"/>
            </x14:dxf>
          </x14:cfRule>
          <xm:sqref>G19</xm:sqref>
        </x14:conditionalFormatting>
        <x14:conditionalFormatting xmlns:xm="http://schemas.microsoft.com/office/excel/2006/main">
          <x14:cfRule type="expression" priority="98" stopIfTrue="1" id="{DA01D01B-8CBF-4692-ACD8-79CF0E8A93DF}">
            <xm:f>Report_DCF!$B$4="M USD"</xm:f>
            <x14:dxf>
              <numFmt numFmtId="189" formatCode="#,##0,,_);\(#,##0,,\);&quot; - &quot;;@_)"/>
            </x14:dxf>
          </x14:cfRule>
          <xm:sqref>H19</xm:sqref>
        </x14:conditionalFormatting>
        <x14:conditionalFormatting xmlns:xm="http://schemas.microsoft.com/office/excel/2006/main">
          <x14:cfRule type="expression" priority="97" stopIfTrue="1" id="{E7756116-B6FB-413D-A352-32D786408867}">
            <xm:f>Report_DCF!$B$4="M USD"</xm:f>
            <x14:dxf>
              <numFmt numFmtId="189" formatCode="#,##0,,_);\(#,##0,,\);&quot; - &quot;;@_)"/>
            </x14:dxf>
          </x14:cfRule>
          <xm:sqref>I19</xm:sqref>
        </x14:conditionalFormatting>
        <x14:conditionalFormatting xmlns:xm="http://schemas.microsoft.com/office/excel/2006/main">
          <x14:cfRule type="expression" priority="96" stopIfTrue="1" id="{D661E7D0-B662-45E0-9656-C70265FACB1C}">
            <xm:f>Report_DCF!$B$4="M USD"</xm:f>
            <x14:dxf>
              <numFmt numFmtId="189" formatCode="#,##0,,_);\(#,##0,,\);&quot; - &quot;;@_)"/>
            </x14:dxf>
          </x14:cfRule>
          <xm:sqref>J19</xm:sqref>
        </x14:conditionalFormatting>
        <x14:conditionalFormatting xmlns:xm="http://schemas.microsoft.com/office/excel/2006/main">
          <x14:cfRule type="expression" priority="95" stopIfTrue="1" id="{BB586226-9CC8-40B2-94CB-4FD05BD73FAA}">
            <xm:f>Report_DCF!$B$4="M USD"</xm:f>
            <x14:dxf>
              <numFmt numFmtId="189" formatCode="#,##0,,_);\(#,##0,,\);&quot; - &quot;;@_)"/>
            </x14:dxf>
          </x14:cfRule>
          <xm:sqref>K19</xm:sqref>
        </x14:conditionalFormatting>
        <x14:conditionalFormatting xmlns:xm="http://schemas.microsoft.com/office/excel/2006/main">
          <x14:cfRule type="expression" priority="94" stopIfTrue="1" id="{364EBDAF-412C-4D95-BC94-C6D24866EF16}">
            <xm:f>Report_DCF!$B$4="M USD"</xm:f>
            <x14:dxf>
              <numFmt numFmtId="189" formatCode="#,##0,,_);\(#,##0,,\);&quot; - &quot;;@_)"/>
            </x14:dxf>
          </x14:cfRule>
          <xm:sqref>L19</xm:sqref>
        </x14:conditionalFormatting>
        <x14:conditionalFormatting xmlns:xm="http://schemas.microsoft.com/office/excel/2006/main">
          <x14:cfRule type="expression" priority="93" stopIfTrue="1" id="{F08BEE29-B809-44D7-AD87-2A8AC8E1214C}">
            <xm:f>Report_DCF!$B$4="M USD"</xm:f>
            <x14:dxf>
              <numFmt numFmtId="189" formatCode="#,##0,,_);\(#,##0,,\);&quot; - &quot;;@_)"/>
            </x14:dxf>
          </x14:cfRule>
          <xm:sqref>M19</xm:sqref>
        </x14:conditionalFormatting>
        <x14:conditionalFormatting xmlns:xm="http://schemas.microsoft.com/office/excel/2006/main">
          <x14:cfRule type="expression" priority="92" stopIfTrue="1" id="{A950ED1E-FD83-4FDE-9187-3981CA949E22}">
            <xm:f>Report_DCF!$B$4="M USD"</xm:f>
            <x14:dxf>
              <numFmt numFmtId="189" formatCode="#,##0,,_);\(#,##0,,\);&quot; - &quot;;@_)"/>
            </x14:dxf>
          </x14:cfRule>
          <xm:sqref>N19</xm:sqref>
        </x14:conditionalFormatting>
        <x14:conditionalFormatting xmlns:xm="http://schemas.microsoft.com/office/excel/2006/main">
          <x14:cfRule type="expression" priority="91" stopIfTrue="1" id="{2F9526D6-5040-4857-BFA3-21006B3D6FEA}">
            <xm:f>Report_DCF!$B$4="M USD"</xm:f>
            <x14:dxf>
              <numFmt numFmtId="189" formatCode="#,##0,,_);\(#,##0,,\);&quot; - &quot;;@_)"/>
            </x14:dxf>
          </x14:cfRule>
          <xm:sqref>O19</xm:sqref>
        </x14:conditionalFormatting>
        <x14:conditionalFormatting xmlns:xm="http://schemas.microsoft.com/office/excel/2006/main">
          <x14:cfRule type="expression" priority="90" stopIfTrue="1" id="{BE868BA8-8DAB-4909-A299-1EA4EC27336A}">
            <xm:f>Report_DCF!$B$4="M USD"</xm:f>
            <x14:dxf>
              <numFmt numFmtId="189" formatCode="#,##0,,_);\(#,##0,,\);&quot; - &quot;;@_)"/>
            </x14:dxf>
          </x14:cfRule>
          <xm:sqref>F20</xm:sqref>
        </x14:conditionalFormatting>
        <x14:conditionalFormatting xmlns:xm="http://schemas.microsoft.com/office/excel/2006/main">
          <x14:cfRule type="expression" priority="89" stopIfTrue="1" id="{199474CF-959F-4D19-922D-BC4267E36B32}">
            <xm:f>Report_DCF!$B$4="M USD"</xm:f>
            <x14:dxf>
              <numFmt numFmtId="189" formatCode="#,##0,,_);\(#,##0,,\);&quot; - &quot;;@_)"/>
            </x14:dxf>
          </x14:cfRule>
          <xm:sqref>G20</xm:sqref>
        </x14:conditionalFormatting>
        <x14:conditionalFormatting xmlns:xm="http://schemas.microsoft.com/office/excel/2006/main">
          <x14:cfRule type="expression" priority="88" stopIfTrue="1" id="{BAB8F9BC-3694-4C96-8739-A268161F1634}">
            <xm:f>Report_DCF!$B$4="M USD"</xm:f>
            <x14:dxf>
              <numFmt numFmtId="189" formatCode="#,##0,,_);\(#,##0,,\);&quot; - &quot;;@_)"/>
            </x14:dxf>
          </x14:cfRule>
          <xm:sqref>H20</xm:sqref>
        </x14:conditionalFormatting>
        <x14:conditionalFormatting xmlns:xm="http://schemas.microsoft.com/office/excel/2006/main">
          <x14:cfRule type="expression" priority="87" stopIfTrue="1" id="{6530FAFD-20A6-486B-9AAE-8694A51D76B7}">
            <xm:f>Report_DCF!$B$4="M USD"</xm:f>
            <x14:dxf>
              <numFmt numFmtId="189" formatCode="#,##0,,_);\(#,##0,,\);&quot; - &quot;;@_)"/>
            </x14:dxf>
          </x14:cfRule>
          <xm:sqref>I20</xm:sqref>
        </x14:conditionalFormatting>
        <x14:conditionalFormatting xmlns:xm="http://schemas.microsoft.com/office/excel/2006/main">
          <x14:cfRule type="expression" priority="86" stopIfTrue="1" id="{49282614-0497-4FCA-BD05-28265786A69E}">
            <xm:f>Report_DCF!$B$4="M USD"</xm:f>
            <x14:dxf>
              <numFmt numFmtId="189" formatCode="#,##0,,_);\(#,##0,,\);&quot; - &quot;;@_)"/>
            </x14:dxf>
          </x14:cfRule>
          <xm:sqref>J20</xm:sqref>
        </x14:conditionalFormatting>
        <x14:conditionalFormatting xmlns:xm="http://schemas.microsoft.com/office/excel/2006/main">
          <x14:cfRule type="expression" priority="85" stopIfTrue="1" id="{98E02645-BE58-4EB0-BECC-A76752C62C00}">
            <xm:f>Report_DCF!$B$4="M USD"</xm:f>
            <x14:dxf>
              <numFmt numFmtId="189" formatCode="#,##0,,_);\(#,##0,,\);&quot; - &quot;;@_)"/>
            </x14:dxf>
          </x14:cfRule>
          <xm:sqref>K20</xm:sqref>
        </x14:conditionalFormatting>
        <x14:conditionalFormatting xmlns:xm="http://schemas.microsoft.com/office/excel/2006/main">
          <x14:cfRule type="expression" priority="84" stopIfTrue="1" id="{2788447C-2CDB-4DE2-928C-4C1E31E4F6A8}">
            <xm:f>Report_DCF!$B$4="M USD"</xm:f>
            <x14:dxf>
              <numFmt numFmtId="189" formatCode="#,##0,,_);\(#,##0,,\);&quot; - &quot;;@_)"/>
            </x14:dxf>
          </x14:cfRule>
          <xm:sqref>L20</xm:sqref>
        </x14:conditionalFormatting>
        <x14:conditionalFormatting xmlns:xm="http://schemas.microsoft.com/office/excel/2006/main">
          <x14:cfRule type="expression" priority="83" stopIfTrue="1" id="{7C91280F-8E40-44B3-A17D-09BD5B34B669}">
            <xm:f>Report_DCF!$B$4="M USD"</xm:f>
            <x14:dxf>
              <numFmt numFmtId="189" formatCode="#,##0,,_);\(#,##0,,\);&quot; - &quot;;@_)"/>
            </x14:dxf>
          </x14:cfRule>
          <xm:sqref>M20</xm:sqref>
        </x14:conditionalFormatting>
        <x14:conditionalFormatting xmlns:xm="http://schemas.microsoft.com/office/excel/2006/main">
          <x14:cfRule type="expression" priority="82" stopIfTrue="1" id="{6CC24F05-8458-47F6-9C39-D96DAEE44C17}">
            <xm:f>Report_DCF!$B$4="M USD"</xm:f>
            <x14:dxf>
              <numFmt numFmtId="189" formatCode="#,##0,,_);\(#,##0,,\);&quot; - &quot;;@_)"/>
            </x14:dxf>
          </x14:cfRule>
          <xm:sqref>N20</xm:sqref>
        </x14:conditionalFormatting>
        <x14:conditionalFormatting xmlns:xm="http://schemas.microsoft.com/office/excel/2006/main">
          <x14:cfRule type="expression" priority="81" stopIfTrue="1" id="{F3DA2192-D113-4009-AB18-48C217810761}">
            <xm:f>Report_DCF!$B$4="M USD"</xm:f>
            <x14:dxf>
              <numFmt numFmtId="189" formatCode="#,##0,,_);\(#,##0,,\);&quot; - &quot;;@_)"/>
            </x14:dxf>
          </x14:cfRule>
          <xm:sqref>O20</xm:sqref>
        </x14:conditionalFormatting>
        <x14:conditionalFormatting xmlns:xm="http://schemas.microsoft.com/office/excel/2006/main">
          <x14:cfRule type="expression" priority="80" stopIfTrue="1" id="{F2E237E2-D7E2-44D0-8C91-1E2E4C0EEDB9}">
            <xm:f>Report_DCF!$B$4="M USD"</xm:f>
            <x14:dxf>
              <numFmt numFmtId="189" formatCode="#,##0,,_);\(#,##0,,\);&quot; - &quot;;@_)"/>
            </x14:dxf>
          </x14:cfRule>
          <xm:sqref>F21</xm:sqref>
        </x14:conditionalFormatting>
        <x14:conditionalFormatting xmlns:xm="http://schemas.microsoft.com/office/excel/2006/main">
          <x14:cfRule type="expression" priority="79" stopIfTrue="1" id="{D23DD974-6158-46B6-A55C-0E87FE1FE339}">
            <xm:f>Report_DCF!$B$4="M USD"</xm:f>
            <x14:dxf>
              <numFmt numFmtId="189" formatCode="#,##0,,_);\(#,##0,,\);&quot; - &quot;;@_)"/>
            </x14:dxf>
          </x14:cfRule>
          <xm:sqref>G21</xm:sqref>
        </x14:conditionalFormatting>
        <x14:conditionalFormatting xmlns:xm="http://schemas.microsoft.com/office/excel/2006/main">
          <x14:cfRule type="expression" priority="78" stopIfTrue="1" id="{941D7DB9-5370-439A-AC20-5B6BDF120C1C}">
            <xm:f>Report_DCF!$B$4="M USD"</xm:f>
            <x14:dxf>
              <numFmt numFmtId="189" formatCode="#,##0,,_);\(#,##0,,\);&quot; - &quot;;@_)"/>
            </x14:dxf>
          </x14:cfRule>
          <xm:sqref>H21</xm:sqref>
        </x14:conditionalFormatting>
        <x14:conditionalFormatting xmlns:xm="http://schemas.microsoft.com/office/excel/2006/main">
          <x14:cfRule type="expression" priority="77" stopIfTrue="1" id="{E119DC6A-7050-4EDD-933E-F09BD48A06DA}">
            <xm:f>Report_DCF!$B$4="M USD"</xm:f>
            <x14:dxf>
              <numFmt numFmtId="189" formatCode="#,##0,,_);\(#,##0,,\);&quot; - &quot;;@_)"/>
            </x14:dxf>
          </x14:cfRule>
          <xm:sqref>I21</xm:sqref>
        </x14:conditionalFormatting>
        <x14:conditionalFormatting xmlns:xm="http://schemas.microsoft.com/office/excel/2006/main">
          <x14:cfRule type="expression" priority="76" stopIfTrue="1" id="{14EDB586-F832-4089-A1F8-97F39DBB3168}">
            <xm:f>Report_DCF!$B$4="M USD"</xm:f>
            <x14:dxf>
              <numFmt numFmtId="189" formatCode="#,##0,,_);\(#,##0,,\);&quot; - &quot;;@_)"/>
            </x14:dxf>
          </x14:cfRule>
          <xm:sqref>J21</xm:sqref>
        </x14:conditionalFormatting>
        <x14:conditionalFormatting xmlns:xm="http://schemas.microsoft.com/office/excel/2006/main">
          <x14:cfRule type="expression" priority="75" stopIfTrue="1" id="{42900F4E-EB3B-4E48-BB51-E9C67A91ECCC}">
            <xm:f>Report_DCF!$B$4="M USD"</xm:f>
            <x14:dxf>
              <numFmt numFmtId="189" formatCode="#,##0,,_);\(#,##0,,\);&quot; - &quot;;@_)"/>
            </x14:dxf>
          </x14:cfRule>
          <xm:sqref>K21</xm:sqref>
        </x14:conditionalFormatting>
        <x14:conditionalFormatting xmlns:xm="http://schemas.microsoft.com/office/excel/2006/main">
          <x14:cfRule type="expression" priority="74" stopIfTrue="1" id="{DF1C2DB0-F600-40F3-87D7-926647616F34}">
            <xm:f>Report_DCF!$B$4="M USD"</xm:f>
            <x14:dxf>
              <numFmt numFmtId="189" formatCode="#,##0,,_);\(#,##0,,\);&quot; - &quot;;@_)"/>
            </x14:dxf>
          </x14:cfRule>
          <xm:sqref>L21</xm:sqref>
        </x14:conditionalFormatting>
        <x14:conditionalFormatting xmlns:xm="http://schemas.microsoft.com/office/excel/2006/main">
          <x14:cfRule type="expression" priority="73" stopIfTrue="1" id="{BB4B730E-D75C-43DF-A5E6-BEE1CA1D28FC}">
            <xm:f>Report_DCF!$B$4="M USD"</xm:f>
            <x14:dxf>
              <numFmt numFmtId="189" formatCode="#,##0,,_);\(#,##0,,\);&quot; - &quot;;@_)"/>
            </x14:dxf>
          </x14:cfRule>
          <xm:sqref>M21</xm:sqref>
        </x14:conditionalFormatting>
        <x14:conditionalFormatting xmlns:xm="http://schemas.microsoft.com/office/excel/2006/main">
          <x14:cfRule type="expression" priority="72" stopIfTrue="1" id="{028E9DBD-9538-4EB6-828E-F415624D6B60}">
            <xm:f>Report_DCF!$B$4="M USD"</xm:f>
            <x14:dxf>
              <numFmt numFmtId="189" formatCode="#,##0,,_);\(#,##0,,\);&quot; - &quot;;@_)"/>
            </x14:dxf>
          </x14:cfRule>
          <xm:sqref>N21</xm:sqref>
        </x14:conditionalFormatting>
        <x14:conditionalFormatting xmlns:xm="http://schemas.microsoft.com/office/excel/2006/main">
          <x14:cfRule type="expression" priority="71" stopIfTrue="1" id="{C618AD13-B931-4674-9DC4-2589A893F5CA}">
            <xm:f>Report_DCF!$B$4="M USD"</xm:f>
            <x14:dxf>
              <numFmt numFmtId="189" formatCode="#,##0,,_);\(#,##0,,\);&quot; - &quot;;@_)"/>
            </x14:dxf>
          </x14:cfRule>
          <xm:sqref>O21</xm:sqref>
        </x14:conditionalFormatting>
        <x14:conditionalFormatting xmlns:xm="http://schemas.microsoft.com/office/excel/2006/main">
          <x14:cfRule type="expression" priority="70" stopIfTrue="1" id="{84EF8560-6549-4F75-8500-D42275906AEE}">
            <xm:f>Report_DCF!$B$4="M USD"</xm:f>
            <x14:dxf>
              <numFmt numFmtId="189" formatCode="#,##0,,_);\(#,##0,,\);&quot; - &quot;;@_)"/>
            </x14:dxf>
          </x14:cfRule>
          <xm:sqref>F22</xm:sqref>
        </x14:conditionalFormatting>
        <x14:conditionalFormatting xmlns:xm="http://schemas.microsoft.com/office/excel/2006/main">
          <x14:cfRule type="expression" priority="69" stopIfTrue="1" id="{FA9B52BF-1C54-4B42-B43F-D304F991CB53}">
            <xm:f>Report_DCF!$B$4="M USD"</xm:f>
            <x14:dxf>
              <numFmt numFmtId="189" formatCode="#,##0,,_);\(#,##0,,\);&quot; - &quot;;@_)"/>
            </x14:dxf>
          </x14:cfRule>
          <xm:sqref>G22</xm:sqref>
        </x14:conditionalFormatting>
        <x14:conditionalFormatting xmlns:xm="http://schemas.microsoft.com/office/excel/2006/main">
          <x14:cfRule type="expression" priority="68" stopIfTrue="1" id="{01EC64E1-462C-4B57-81B8-0A24E2BF3A10}">
            <xm:f>Report_DCF!$B$4="M USD"</xm:f>
            <x14:dxf>
              <numFmt numFmtId="189" formatCode="#,##0,,_);\(#,##0,,\);&quot; - &quot;;@_)"/>
            </x14:dxf>
          </x14:cfRule>
          <xm:sqref>H22</xm:sqref>
        </x14:conditionalFormatting>
        <x14:conditionalFormatting xmlns:xm="http://schemas.microsoft.com/office/excel/2006/main">
          <x14:cfRule type="expression" priority="67" stopIfTrue="1" id="{1B9F1153-8E84-480F-A2C8-EA6B5E534E6C}">
            <xm:f>Report_DCF!$B$4="M USD"</xm:f>
            <x14:dxf>
              <numFmt numFmtId="189" formatCode="#,##0,,_);\(#,##0,,\);&quot; - &quot;;@_)"/>
            </x14:dxf>
          </x14:cfRule>
          <xm:sqref>I22</xm:sqref>
        </x14:conditionalFormatting>
        <x14:conditionalFormatting xmlns:xm="http://schemas.microsoft.com/office/excel/2006/main">
          <x14:cfRule type="expression" priority="66" stopIfTrue="1" id="{AE0F3CA0-9EA4-4FEF-AEEC-1F6EF1DCF0E6}">
            <xm:f>Report_DCF!$B$4="M USD"</xm:f>
            <x14:dxf>
              <numFmt numFmtId="189" formatCode="#,##0,,_);\(#,##0,,\);&quot; - &quot;;@_)"/>
            </x14:dxf>
          </x14:cfRule>
          <xm:sqref>J22</xm:sqref>
        </x14:conditionalFormatting>
        <x14:conditionalFormatting xmlns:xm="http://schemas.microsoft.com/office/excel/2006/main">
          <x14:cfRule type="expression" priority="65" stopIfTrue="1" id="{41560EBF-C681-4601-B903-E71DE9375B98}">
            <xm:f>Report_DCF!$B$4="M USD"</xm:f>
            <x14:dxf>
              <numFmt numFmtId="189" formatCode="#,##0,,_);\(#,##0,,\);&quot; - &quot;;@_)"/>
            </x14:dxf>
          </x14:cfRule>
          <xm:sqref>K22</xm:sqref>
        </x14:conditionalFormatting>
        <x14:conditionalFormatting xmlns:xm="http://schemas.microsoft.com/office/excel/2006/main">
          <x14:cfRule type="expression" priority="64" stopIfTrue="1" id="{6CC579AB-2E8F-449B-9148-995530D12B17}">
            <xm:f>Report_DCF!$B$4="M USD"</xm:f>
            <x14:dxf>
              <numFmt numFmtId="189" formatCode="#,##0,,_);\(#,##0,,\);&quot; - &quot;;@_)"/>
            </x14:dxf>
          </x14:cfRule>
          <xm:sqref>L22</xm:sqref>
        </x14:conditionalFormatting>
        <x14:conditionalFormatting xmlns:xm="http://schemas.microsoft.com/office/excel/2006/main">
          <x14:cfRule type="expression" priority="63" stopIfTrue="1" id="{3982DCCC-8D56-4426-AE3C-9E544FC9FAED}">
            <xm:f>Report_DCF!$B$4="M USD"</xm:f>
            <x14:dxf>
              <numFmt numFmtId="189" formatCode="#,##0,,_);\(#,##0,,\);&quot; - &quot;;@_)"/>
            </x14:dxf>
          </x14:cfRule>
          <xm:sqref>M22</xm:sqref>
        </x14:conditionalFormatting>
        <x14:conditionalFormatting xmlns:xm="http://schemas.microsoft.com/office/excel/2006/main">
          <x14:cfRule type="expression" priority="62" stopIfTrue="1" id="{A6BECD62-C683-4350-BBEA-6D3A4C9C72EA}">
            <xm:f>Report_DCF!$B$4="M USD"</xm:f>
            <x14:dxf>
              <numFmt numFmtId="189" formatCode="#,##0,,_);\(#,##0,,\);&quot; - &quot;;@_)"/>
            </x14:dxf>
          </x14:cfRule>
          <xm:sqref>N22</xm:sqref>
        </x14:conditionalFormatting>
        <x14:conditionalFormatting xmlns:xm="http://schemas.microsoft.com/office/excel/2006/main">
          <x14:cfRule type="expression" priority="61" stopIfTrue="1" id="{86EE37F8-58C7-415A-B71B-C6254D498DF2}">
            <xm:f>Report_DCF!$B$4="M USD"</xm:f>
            <x14:dxf>
              <numFmt numFmtId="189" formatCode="#,##0,,_);\(#,##0,,\);&quot; - &quot;;@_)"/>
            </x14:dxf>
          </x14:cfRule>
          <xm:sqref>O22</xm:sqref>
        </x14:conditionalFormatting>
        <x14:conditionalFormatting xmlns:xm="http://schemas.microsoft.com/office/excel/2006/main">
          <x14:cfRule type="expression" priority="60" stopIfTrue="1" id="{EE988150-0687-4B24-9D3E-266395E2651F}">
            <xm:f>Report_DCF!$B$4="M USD"</xm:f>
            <x14:dxf>
              <numFmt numFmtId="189" formatCode="#,##0,,_);\(#,##0,,\);&quot; - &quot;;@_)"/>
            </x14:dxf>
          </x14:cfRule>
          <xm:sqref>F23</xm:sqref>
        </x14:conditionalFormatting>
        <x14:conditionalFormatting xmlns:xm="http://schemas.microsoft.com/office/excel/2006/main">
          <x14:cfRule type="expression" priority="59" stopIfTrue="1" id="{547FD946-F398-4004-BD94-055E0266E9DA}">
            <xm:f>Report_DCF!$B$4="M USD"</xm:f>
            <x14:dxf>
              <numFmt numFmtId="189" formatCode="#,##0,,_);\(#,##0,,\);&quot; - &quot;;@_)"/>
            </x14:dxf>
          </x14:cfRule>
          <xm:sqref>G23</xm:sqref>
        </x14:conditionalFormatting>
        <x14:conditionalFormatting xmlns:xm="http://schemas.microsoft.com/office/excel/2006/main">
          <x14:cfRule type="expression" priority="58" stopIfTrue="1" id="{85ECEBA3-FDB6-4782-AD34-7F54A38840BD}">
            <xm:f>Report_DCF!$B$4="M USD"</xm:f>
            <x14:dxf>
              <numFmt numFmtId="189" formatCode="#,##0,,_);\(#,##0,,\);&quot; - &quot;;@_)"/>
            </x14:dxf>
          </x14:cfRule>
          <xm:sqref>H23</xm:sqref>
        </x14:conditionalFormatting>
        <x14:conditionalFormatting xmlns:xm="http://schemas.microsoft.com/office/excel/2006/main">
          <x14:cfRule type="expression" priority="57" stopIfTrue="1" id="{DFF5A613-F22C-4F16-9018-43CAD5E1CD73}">
            <xm:f>Report_DCF!$B$4="M USD"</xm:f>
            <x14:dxf>
              <numFmt numFmtId="189" formatCode="#,##0,,_);\(#,##0,,\);&quot; - &quot;;@_)"/>
            </x14:dxf>
          </x14:cfRule>
          <xm:sqref>I23</xm:sqref>
        </x14:conditionalFormatting>
        <x14:conditionalFormatting xmlns:xm="http://schemas.microsoft.com/office/excel/2006/main">
          <x14:cfRule type="expression" priority="56" stopIfTrue="1" id="{85C04B98-0139-4EA1-B8FC-40F15B7991F8}">
            <xm:f>Report_DCF!$B$4="M USD"</xm:f>
            <x14:dxf>
              <numFmt numFmtId="189" formatCode="#,##0,,_);\(#,##0,,\);&quot; - &quot;;@_)"/>
            </x14:dxf>
          </x14:cfRule>
          <xm:sqref>J23</xm:sqref>
        </x14:conditionalFormatting>
        <x14:conditionalFormatting xmlns:xm="http://schemas.microsoft.com/office/excel/2006/main">
          <x14:cfRule type="expression" priority="55" stopIfTrue="1" id="{725AD74B-ABF8-4E09-8741-AC1FC99C679D}">
            <xm:f>Report_DCF!$B$4="M USD"</xm:f>
            <x14:dxf>
              <numFmt numFmtId="189" formatCode="#,##0,,_);\(#,##0,,\);&quot; - &quot;;@_)"/>
            </x14:dxf>
          </x14:cfRule>
          <xm:sqref>K23</xm:sqref>
        </x14:conditionalFormatting>
        <x14:conditionalFormatting xmlns:xm="http://schemas.microsoft.com/office/excel/2006/main">
          <x14:cfRule type="expression" priority="54" stopIfTrue="1" id="{50E53C62-0A41-41E9-8753-80D186A65A5A}">
            <xm:f>Report_DCF!$B$4="M USD"</xm:f>
            <x14:dxf>
              <numFmt numFmtId="189" formatCode="#,##0,,_);\(#,##0,,\);&quot; - &quot;;@_)"/>
            </x14:dxf>
          </x14:cfRule>
          <xm:sqref>L23</xm:sqref>
        </x14:conditionalFormatting>
        <x14:conditionalFormatting xmlns:xm="http://schemas.microsoft.com/office/excel/2006/main">
          <x14:cfRule type="expression" priority="53" stopIfTrue="1" id="{CB5B874C-C2B1-418D-BD4A-AE41E3C51465}">
            <xm:f>Report_DCF!$B$4="M USD"</xm:f>
            <x14:dxf>
              <numFmt numFmtId="189" formatCode="#,##0,,_);\(#,##0,,\);&quot; - &quot;;@_)"/>
            </x14:dxf>
          </x14:cfRule>
          <xm:sqref>M23</xm:sqref>
        </x14:conditionalFormatting>
        <x14:conditionalFormatting xmlns:xm="http://schemas.microsoft.com/office/excel/2006/main">
          <x14:cfRule type="expression" priority="52" stopIfTrue="1" id="{B53D6730-3AAA-43D1-9C39-D48C7567826B}">
            <xm:f>Report_DCF!$B$4="M USD"</xm:f>
            <x14:dxf>
              <numFmt numFmtId="189" formatCode="#,##0,,_);\(#,##0,,\);&quot; - &quot;;@_)"/>
            </x14:dxf>
          </x14:cfRule>
          <xm:sqref>N23</xm:sqref>
        </x14:conditionalFormatting>
        <x14:conditionalFormatting xmlns:xm="http://schemas.microsoft.com/office/excel/2006/main">
          <x14:cfRule type="expression" priority="51" stopIfTrue="1" id="{563EA563-EAF4-468A-A22A-5A08F4846989}">
            <xm:f>Report_DCF!$B$4="M USD"</xm:f>
            <x14:dxf>
              <numFmt numFmtId="189" formatCode="#,##0,,_);\(#,##0,,\);&quot; - &quot;;@_)"/>
            </x14:dxf>
          </x14:cfRule>
          <xm:sqref>O23</xm:sqref>
        </x14:conditionalFormatting>
        <x14:conditionalFormatting xmlns:xm="http://schemas.microsoft.com/office/excel/2006/main">
          <x14:cfRule type="expression" priority="50" stopIfTrue="1" id="{BE49827E-AD55-418A-A09B-469F3BF19839}">
            <xm:f>Report_DCF!$B$4="M USD"</xm:f>
            <x14:dxf>
              <numFmt numFmtId="189" formatCode="#,##0,,_);\(#,##0,,\);&quot; - &quot;;@_)"/>
            </x14:dxf>
          </x14:cfRule>
          <xm:sqref>F24</xm:sqref>
        </x14:conditionalFormatting>
        <x14:conditionalFormatting xmlns:xm="http://schemas.microsoft.com/office/excel/2006/main">
          <x14:cfRule type="expression" priority="49" stopIfTrue="1" id="{3ECA67D8-D380-4B90-A4A3-FDEA204C38C6}">
            <xm:f>Report_DCF!$B$4="M USD"</xm:f>
            <x14:dxf>
              <numFmt numFmtId="189" formatCode="#,##0,,_);\(#,##0,,\);&quot; - &quot;;@_)"/>
            </x14:dxf>
          </x14:cfRule>
          <xm:sqref>G24</xm:sqref>
        </x14:conditionalFormatting>
        <x14:conditionalFormatting xmlns:xm="http://schemas.microsoft.com/office/excel/2006/main">
          <x14:cfRule type="expression" priority="48" stopIfTrue="1" id="{09253416-A6CE-491D-B477-C1CFC6708C39}">
            <xm:f>Report_DCF!$B$4="M USD"</xm:f>
            <x14:dxf>
              <numFmt numFmtId="189" formatCode="#,##0,,_);\(#,##0,,\);&quot; - &quot;;@_)"/>
            </x14:dxf>
          </x14:cfRule>
          <xm:sqref>H24</xm:sqref>
        </x14:conditionalFormatting>
        <x14:conditionalFormatting xmlns:xm="http://schemas.microsoft.com/office/excel/2006/main">
          <x14:cfRule type="expression" priority="47" stopIfTrue="1" id="{468F5BF9-F519-465C-B961-60111985EA47}">
            <xm:f>Report_DCF!$B$4="M USD"</xm:f>
            <x14:dxf>
              <numFmt numFmtId="189" formatCode="#,##0,,_);\(#,##0,,\);&quot; - &quot;;@_)"/>
            </x14:dxf>
          </x14:cfRule>
          <xm:sqref>I24</xm:sqref>
        </x14:conditionalFormatting>
        <x14:conditionalFormatting xmlns:xm="http://schemas.microsoft.com/office/excel/2006/main">
          <x14:cfRule type="expression" priority="46" stopIfTrue="1" id="{8E8369CC-42D2-43C8-B7CF-2964AA330B2B}">
            <xm:f>Report_DCF!$B$4="M USD"</xm:f>
            <x14:dxf>
              <numFmt numFmtId="189" formatCode="#,##0,,_);\(#,##0,,\);&quot; - &quot;;@_)"/>
            </x14:dxf>
          </x14:cfRule>
          <xm:sqref>J24</xm:sqref>
        </x14:conditionalFormatting>
        <x14:conditionalFormatting xmlns:xm="http://schemas.microsoft.com/office/excel/2006/main">
          <x14:cfRule type="expression" priority="45" stopIfTrue="1" id="{215C73AF-EF54-4CE3-98AA-206581E99420}">
            <xm:f>Report_DCF!$B$4="M USD"</xm:f>
            <x14:dxf>
              <numFmt numFmtId="189" formatCode="#,##0,,_);\(#,##0,,\);&quot; - &quot;;@_)"/>
            </x14:dxf>
          </x14:cfRule>
          <xm:sqref>K24</xm:sqref>
        </x14:conditionalFormatting>
        <x14:conditionalFormatting xmlns:xm="http://schemas.microsoft.com/office/excel/2006/main">
          <x14:cfRule type="expression" priority="44" stopIfTrue="1" id="{7CE33008-2105-4C55-BE2B-D6C6EF4A2E23}">
            <xm:f>Report_DCF!$B$4="M USD"</xm:f>
            <x14:dxf>
              <numFmt numFmtId="189" formatCode="#,##0,,_);\(#,##0,,\);&quot; - &quot;;@_)"/>
            </x14:dxf>
          </x14:cfRule>
          <xm:sqref>L24</xm:sqref>
        </x14:conditionalFormatting>
        <x14:conditionalFormatting xmlns:xm="http://schemas.microsoft.com/office/excel/2006/main">
          <x14:cfRule type="expression" priority="43" stopIfTrue="1" id="{09671D1C-CE7B-4B14-A637-9D492348143C}">
            <xm:f>Report_DCF!$B$4="M USD"</xm:f>
            <x14:dxf>
              <numFmt numFmtId="189" formatCode="#,##0,,_);\(#,##0,,\);&quot; - &quot;;@_)"/>
            </x14:dxf>
          </x14:cfRule>
          <xm:sqref>M24</xm:sqref>
        </x14:conditionalFormatting>
        <x14:conditionalFormatting xmlns:xm="http://schemas.microsoft.com/office/excel/2006/main">
          <x14:cfRule type="expression" priority="42" stopIfTrue="1" id="{BE596EA5-9A4F-4F69-8CFC-8A262A5F6110}">
            <xm:f>Report_DCF!$B$4="M USD"</xm:f>
            <x14:dxf>
              <numFmt numFmtId="189" formatCode="#,##0,,_);\(#,##0,,\);&quot; - &quot;;@_)"/>
            </x14:dxf>
          </x14:cfRule>
          <xm:sqref>N24</xm:sqref>
        </x14:conditionalFormatting>
        <x14:conditionalFormatting xmlns:xm="http://schemas.microsoft.com/office/excel/2006/main">
          <x14:cfRule type="expression" priority="41" stopIfTrue="1" id="{1A828293-3C85-426C-981D-34BEC85BCA18}">
            <xm:f>Report_DCF!$B$4="M USD"</xm:f>
            <x14:dxf>
              <numFmt numFmtId="189" formatCode="#,##0,,_);\(#,##0,,\);&quot; - &quot;;@_)"/>
            </x14:dxf>
          </x14:cfRule>
          <xm:sqref>O24</xm:sqref>
        </x14:conditionalFormatting>
        <x14:conditionalFormatting xmlns:xm="http://schemas.microsoft.com/office/excel/2006/main">
          <x14:cfRule type="expression" priority="40" stopIfTrue="1" id="{00F9FBBF-558E-4997-8D70-CD67497F6918}">
            <xm:f>Report_DCF!$B$4="M USD"</xm:f>
            <x14:dxf>
              <numFmt numFmtId="189" formatCode="#,##0,,_);\(#,##0,,\);&quot; - &quot;;@_)"/>
            </x14:dxf>
          </x14:cfRule>
          <xm:sqref>F25</xm:sqref>
        </x14:conditionalFormatting>
        <x14:conditionalFormatting xmlns:xm="http://schemas.microsoft.com/office/excel/2006/main">
          <x14:cfRule type="expression" priority="39" stopIfTrue="1" id="{63151811-426D-40DF-A8C3-67EE43EA4E85}">
            <xm:f>Report_DCF!$B$4="M USD"</xm:f>
            <x14:dxf>
              <numFmt numFmtId="189" formatCode="#,##0,,_);\(#,##0,,\);&quot; - &quot;;@_)"/>
            </x14:dxf>
          </x14:cfRule>
          <xm:sqref>G25</xm:sqref>
        </x14:conditionalFormatting>
        <x14:conditionalFormatting xmlns:xm="http://schemas.microsoft.com/office/excel/2006/main">
          <x14:cfRule type="expression" priority="38" stopIfTrue="1" id="{1C8BE199-9DFF-43B0-85E9-A86E991BC489}">
            <xm:f>Report_DCF!$B$4="M USD"</xm:f>
            <x14:dxf>
              <numFmt numFmtId="189" formatCode="#,##0,,_);\(#,##0,,\);&quot; - &quot;;@_)"/>
            </x14:dxf>
          </x14:cfRule>
          <xm:sqref>H25</xm:sqref>
        </x14:conditionalFormatting>
        <x14:conditionalFormatting xmlns:xm="http://schemas.microsoft.com/office/excel/2006/main">
          <x14:cfRule type="expression" priority="37" stopIfTrue="1" id="{5A35512A-A639-4EF4-AB63-7254F3B7CD8E}">
            <xm:f>Report_DCF!$B$4="M USD"</xm:f>
            <x14:dxf>
              <numFmt numFmtId="189" formatCode="#,##0,,_);\(#,##0,,\);&quot; - &quot;;@_)"/>
            </x14:dxf>
          </x14:cfRule>
          <xm:sqref>I25</xm:sqref>
        </x14:conditionalFormatting>
        <x14:conditionalFormatting xmlns:xm="http://schemas.microsoft.com/office/excel/2006/main">
          <x14:cfRule type="expression" priority="36" stopIfTrue="1" id="{7F2905E9-243C-4BA5-989B-A0E9E650845B}">
            <xm:f>Report_DCF!$B$4="M USD"</xm:f>
            <x14:dxf>
              <numFmt numFmtId="189" formatCode="#,##0,,_);\(#,##0,,\);&quot; - &quot;;@_)"/>
            </x14:dxf>
          </x14:cfRule>
          <xm:sqref>J25</xm:sqref>
        </x14:conditionalFormatting>
        <x14:conditionalFormatting xmlns:xm="http://schemas.microsoft.com/office/excel/2006/main">
          <x14:cfRule type="expression" priority="35" stopIfTrue="1" id="{77FA3328-1777-4163-B344-F940C90707E1}">
            <xm:f>Report_DCF!$B$4="M USD"</xm:f>
            <x14:dxf>
              <numFmt numFmtId="189" formatCode="#,##0,,_);\(#,##0,,\);&quot; - &quot;;@_)"/>
            </x14:dxf>
          </x14:cfRule>
          <xm:sqref>K25</xm:sqref>
        </x14:conditionalFormatting>
        <x14:conditionalFormatting xmlns:xm="http://schemas.microsoft.com/office/excel/2006/main">
          <x14:cfRule type="expression" priority="34" stopIfTrue="1" id="{C91E1164-5491-4681-9623-C2DC6A9E7983}">
            <xm:f>Report_DCF!$B$4="M USD"</xm:f>
            <x14:dxf>
              <numFmt numFmtId="189" formatCode="#,##0,,_);\(#,##0,,\);&quot; - &quot;;@_)"/>
            </x14:dxf>
          </x14:cfRule>
          <xm:sqref>L25</xm:sqref>
        </x14:conditionalFormatting>
        <x14:conditionalFormatting xmlns:xm="http://schemas.microsoft.com/office/excel/2006/main">
          <x14:cfRule type="expression" priority="33" stopIfTrue="1" id="{DAAF1974-EB6F-4976-A4D2-402A574DCFA3}">
            <xm:f>Report_DCF!$B$4="M USD"</xm:f>
            <x14:dxf>
              <numFmt numFmtId="189" formatCode="#,##0,,_);\(#,##0,,\);&quot; - &quot;;@_)"/>
            </x14:dxf>
          </x14:cfRule>
          <xm:sqref>M25</xm:sqref>
        </x14:conditionalFormatting>
        <x14:conditionalFormatting xmlns:xm="http://schemas.microsoft.com/office/excel/2006/main">
          <x14:cfRule type="expression" priority="32" stopIfTrue="1" id="{7C07E072-9AB9-4DF4-AFA1-28C05C5A44B0}">
            <xm:f>Report_DCF!$B$4="M USD"</xm:f>
            <x14:dxf>
              <numFmt numFmtId="189" formatCode="#,##0,,_);\(#,##0,,\);&quot; - &quot;;@_)"/>
            </x14:dxf>
          </x14:cfRule>
          <xm:sqref>N25</xm:sqref>
        </x14:conditionalFormatting>
        <x14:conditionalFormatting xmlns:xm="http://schemas.microsoft.com/office/excel/2006/main">
          <x14:cfRule type="expression" priority="31" stopIfTrue="1" id="{C558E4A0-66C1-4EDA-8FDC-3B2D679B634F}">
            <xm:f>Report_DCF!$B$4="M USD"</xm:f>
            <x14:dxf>
              <numFmt numFmtId="189" formatCode="#,##0,,_);\(#,##0,,\);&quot; - &quot;;@_)"/>
            </x14:dxf>
          </x14:cfRule>
          <xm:sqref>O25</xm:sqref>
        </x14:conditionalFormatting>
        <x14:conditionalFormatting xmlns:xm="http://schemas.microsoft.com/office/excel/2006/main">
          <x14:cfRule type="expression" priority="30" stopIfTrue="1" id="{50A9D422-9074-4DC7-BC25-3689B2DC41E4}">
            <xm:f>Report_DCF!$B$4="M USD"</xm:f>
            <x14:dxf>
              <numFmt numFmtId="189" formatCode="#,##0,,_);\(#,##0,,\);&quot; - &quot;;@_)"/>
            </x14:dxf>
          </x14:cfRule>
          <xm:sqref>F26</xm:sqref>
        </x14:conditionalFormatting>
        <x14:conditionalFormatting xmlns:xm="http://schemas.microsoft.com/office/excel/2006/main">
          <x14:cfRule type="expression" priority="29" stopIfTrue="1" id="{FD9558CF-5B16-4E98-BEFF-21DBE3CF2041}">
            <xm:f>Report_DCF!$B$4="M USD"</xm:f>
            <x14:dxf>
              <numFmt numFmtId="189" formatCode="#,##0,,_);\(#,##0,,\);&quot; - &quot;;@_)"/>
            </x14:dxf>
          </x14:cfRule>
          <xm:sqref>G26</xm:sqref>
        </x14:conditionalFormatting>
        <x14:conditionalFormatting xmlns:xm="http://schemas.microsoft.com/office/excel/2006/main">
          <x14:cfRule type="expression" priority="28" stopIfTrue="1" id="{3E782329-BC99-4B22-99AD-9E7D60BC2C63}">
            <xm:f>Report_DCF!$B$4="M USD"</xm:f>
            <x14:dxf>
              <numFmt numFmtId="189" formatCode="#,##0,,_);\(#,##0,,\);&quot; - &quot;;@_)"/>
            </x14:dxf>
          </x14:cfRule>
          <xm:sqref>H26</xm:sqref>
        </x14:conditionalFormatting>
        <x14:conditionalFormatting xmlns:xm="http://schemas.microsoft.com/office/excel/2006/main">
          <x14:cfRule type="expression" priority="27" stopIfTrue="1" id="{3E508C7D-6DD0-4027-9AD6-C524C7E0CE3E}">
            <xm:f>Report_DCF!$B$4="M USD"</xm:f>
            <x14:dxf>
              <numFmt numFmtId="189" formatCode="#,##0,,_);\(#,##0,,\);&quot; - &quot;;@_)"/>
            </x14:dxf>
          </x14:cfRule>
          <xm:sqref>I26</xm:sqref>
        </x14:conditionalFormatting>
        <x14:conditionalFormatting xmlns:xm="http://schemas.microsoft.com/office/excel/2006/main">
          <x14:cfRule type="expression" priority="26" stopIfTrue="1" id="{E38B3C83-CAD5-4137-8574-25B1817B7DA0}">
            <xm:f>Report_DCF!$B$4="M USD"</xm:f>
            <x14:dxf>
              <numFmt numFmtId="189" formatCode="#,##0,,_);\(#,##0,,\);&quot; - &quot;;@_)"/>
            </x14:dxf>
          </x14:cfRule>
          <xm:sqref>J26</xm:sqref>
        </x14:conditionalFormatting>
        <x14:conditionalFormatting xmlns:xm="http://schemas.microsoft.com/office/excel/2006/main">
          <x14:cfRule type="expression" priority="25" stopIfTrue="1" id="{ED775370-3EEC-4AE9-96B9-4B09685F807D}">
            <xm:f>Report_DCF!$B$4="M USD"</xm:f>
            <x14:dxf>
              <numFmt numFmtId="189" formatCode="#,##0,,_);\(#,##0,,\);&quot; - &quot;;@_)"/>
            </x14:dxf>
          </x14:cfRule>
          <xm:sqref>K26</xm:sqref>
        </x14:conditionalFormatting>
        <x14:conditionalFormatting xmlns:xm="http://schemas.microsoft.com/office/excel/2006/main">
          <x14:cfRule type="expression" priority="24" stopIfTrue="1" id="{A1D39275-050D-4C6F-B75B-04318B507FF8}">
            <xm:f>Report_DCF!$B$4="M USD"</xm:f>
            <x14:dxf>
              <numFmt numFmtId="189" formatCode="#,##0,,_);\(#,##0,,\);&quot; - &quot;;@_)"/>
            </x14:dxf>
          </x14:cfRule>
          <xm:sqref>L26</xm:sqref>
        </x14:conditionalFormatting>
        <x14:conditionalFormatting xmlns:xm="http://schemas.microsoft.com/office/excel/2006/main">
          <x14:cfRule type="expression" priority="23" stopIfTrue="1" id="{04D08B1E-EC76-4213-83E7-809611F0E92C}">
            <xm:f>Report_DCF!$B$4="M USD"</xm:f>
            <x14:dxf>
              <numFmt numFmtId="189" formatCode="#,##0,,_);\(#,##0,,\);&quot; - &quot;;@_)"/>
            </x14:dxf>
          </x14:cfRule>
          <xm:sqref>M26</xm:sqref>
        </x14:conditionalFormatting>
        <x14:conditionalFormatting xmlns:xm="http://schemas.microsoft.com/office/excel/2006/main">
          <x14:cfRule type="expression" priority="22" stopIfTrue="1" id="{0D1851DC-8751-4012-88E0-87A8761E5096}">
            <xm:f>Report_DCF!$B$4="M USD"</xm:f>
            <x14:dxf>
              <numFmt numFmtId="189" formatCode="#,##0,,_);\(#,##0,,\);&quot; - &quot;;@_)"/>
            </x14:dxf>
          </x14:cfRule>
          <xm:sqref>N26</xm:sqref>
        </x14:conditionalFormatting>
        <x14:conditionalFormatting xmlns:xm="http://schemas.microsoft.com/office/excel/2006/main">
          <x14:cfRule type="expression" priority="21" stopIfTrue="1" id="{EA28DB61-6146-478C-A808-6C334044A1B4}">
            <xm:f>Report_DCF!$B$4="M USD"</xm:f>
            <x14:dxf>
              <numFmt numFmtId="189" formatCode="#,##0,,_);\(#,##0,,\);&quot; - &quot;;@_)"/>
            </x14:dxf>
          </x14:cfRule>
          <xm:sqref>O26</xm:sqref>
        </x14:conditionalFormatting>
        <x14:conditionalFormatting xmlns:xm="http://schemas.microsoft.com/office/excel/2006/main">
          <x14:cfRule type="expression" priority="20" stopIfTrue="1" id="{E109D50F-4998-490A-BB87-BD2BA9EE390B}">
            <xm:f>Report_DCF!$B$4="M USD"</xm:f>
            <x14:dxf>
              <numFmt numFmtId="189" formatCode="#,##0,,_);\(#,##0,,\);&quot; - &quot;;@_)"/>
            </x14:dxf>
          </x14:cfRule>
          <xm:sqref>F27</xm:sqref>
        </x14:conditionalFormatting>
        <x14:conditionalFormatting xmlns:xm="http://schemas.microsoft.com/office/excel/2006/main">
          <x14:cfRule type="expression" priority="19" stopIfTrue="1" id="{72CED7C5-7973-4859-B119-7C553CF2888D}">
            <xm:f>Report_DCF!$B$4="M USD"</xm:f>
            <x14:dxf>
              <numFmt numFmtId="189" formatCode="#,##0,,_);\(#,##0,,\);&quot; - &quot;;@_)"/>
            </x14:dxf>
          </x14:cfRule>
          <xm:sqref>G27</xm:sqref>
        </x14:conditionalFormatting>
        <x14:conditionalFormatting xmlns:xm="http://schemas.microsoft.com/office/excel/2006/main">
          <x14:cfRule type="expression" priority="18" stopIfTrue="1" id="{79D2B4D0-AC80-4AE7-8CCB-CD4BBA2CD2C6}">
            <xm:f>Report_DCF!$B$4="M USD"</xm:f>
            <x14:dxf>
              <numFmt numFmtId="189" formatCode="#,##0,,_);\(#,##0,,\);&quot; - &quot;;@_)"/>
            </x14:dxf>
          </x14:cfRule>
          <xm:sqref>H27</xm:sqref>
        </x14:conditionalFormatting>
        <x14:conditionalFormatting xmlns:xm="http://schemas.microsoft.com/office/excel/2006/main">
          <x14:cfRule type="expression" priority="17" stopIfTrue="1" id="{3FA95666-D339-49B1-B762-EF7CA0A49A63}">
            <xm:f>Report_DCF!$B$4="M USD"</xm:f>
            <x14:dxf>
              <numFmt numFmtId="189" formatCode="#,##0,,_);\(#,##0,,\);&quot; - &quot;;@_)"/>
            </x14:dxf>
          </x14:cfRule>
          <xm:sqref>I27</xm:sqref>
        </x14:conditionalFormatting>
        <x14:conditionalFormatting xmlns:xm="http://schemas.microsoft.com/office/excel/2006/main">
          <x14:cfRule type="expression" priority="16" stopIfTrue="1" id="{39DA15D4-FEEF-4DA0-B7C7-0FE18857E7A1}">
            <xm:f>Report_DCF!$B$4="M USD"</xm:f>
            <x14:dxf>
              <numFmt numFmtId="189" formatCode="#,##0,,_);\(#,##0,,\);&quot; - &quot;;@_)"/>
            </x14:dxf>
          </x14:cfRule>
          <xm:sqref>J27</xm:sqref>
        </x14:conditionalFormatting>
        <x14:conditionalFormatting xmlns:xm="http://schemas.microsoft.com/office/excel/2006/main">
          <x14:cfRule type="expression" priority="15" stopIfTrue="1" id="{2597EBE4-F226-4343-89A1-7C2AC6C682D7}">
            <xm:f>Report_DCF!$B$4="M USD"</xm:f>
            <x14:dxf>
              <numFmt numFmtId="189" formatCode="#,##0,,_);\(#,##0,,\);&quot; - &quot;;@_)"/>
            </x14:dxf>
          </x14:cfRule>
          <xm:sqref>K27</xm:sqref>
        </x14:conditionalFormatting>
        <x14:conditionalFormatting xmlns:xm="http://schemas.microsoft.com/office/excel/2006/main">
          <x14:cfRule type="expression" priority="14" stopIfTrue="1" id="{27014ACC-5FE0-44C3-9323-CC4D5DA76A47}">
            <xm:f>Report_DCF!$B$4="M USD"</xm:f>
            <x14:dxf>
              <numFmt numFmtId="189" formatCode="#,##0,,_);\(#,##0,,\);&quot; - &quot;;@_)"/>
            </x14:dxf>
          </x14:cfRule>
          <xm:sqref>L27</xm:sqref>
        </x14:conditionalFormatting>
        <x14:conditionalFormatting xmlns:xm="http://schemas.microsoft.com/office/excel/2006/main">
          <x14:cfRule type="expression" priority="13" stopIfTrue="1" id="{53124D40-47AF-4BDE-8A91-AB22FECAB5C8}">
            <xm:f>Report_DCF!$B$4="M USD"</xm:f>
            <x14:dxf>
              <numFmt numFmtId="189" formatCode="#,##0,,_);\(#,##0,,\);&quot; - &quot;;@_)"/>
            </x14:dxf>
          </x14:cfRule>
          <xm:sqref>M27</xm:sqref>
        </x14:conditionalFormatting>
        <x14:conditionalFormatting xmlns:xm="http://schemas.microsoft.com/office/excel/2006/main">
          <x14:cfRule type="expression" priority="12" stopIfTrue="1" id="{45545B45-D3ED-4B2B-B040-7DC653CAE6DA}">
            <xm:f>Report_DCF!$B$4="M USD"</xm:f>
            <x14:dxf>
              <numFmt numFmtId="189" formatCode="#,##0,,_);\(#,##0,,\);&quot; - &quot;;@_)"/>
            </x14:dxf>
          </x14:cfRule>
          <xm:sqref>N27</xm:sqref>
        </x14:conditionalFormatting>
        <x14:conditionalFormatting xmlns:xm="http://schemas.microsoft.com/office/excel/2006/main">
          <x14:cfRule type="expression" priority="11" stopIfTrue="1" id="{D0B798BD-B586-48B8-9F00-9B63973B697D}">
            <xm:f>Report_DCF!$B$4="M USD"</xm:f>
            <x14:dxf>
              <numFmt numFmtId="189" formatCode="#,##0,,_);\(#,##0,,\);&quot; - &quot;;@_)"/>
            </x14:dxf>
          </x14:cfRule>
          <xm:sqref>O27</xm:sqref>
        </x14:conditionalFormatting>
        <x14:conditionalFormatting xmlns:xm="http://schemas.microsoft.com/office/excel/2006/main">
          <x14:cfRule type="expression" priority="10" stopIfTrue="1" id="{CD844650-21A5-47C3-B53A-76BD33B85A3C}">
            <xm:f>Report_DCF!$B$4="M USD"</xm:f>
            <x14:dxf>
              <numFmt numFmtId="189" formatCode="#,##0,,_);\(#,##0,,\);&quot; - &quot;;@_)"/>
            </x14:dxf>
          </x14:cfRule>
          <xm:sqref>F28</xm:sqref>
        </x14:conditionalFormatting>
        <x14:conditionalFormatting xmlns:xm="http://schemas.microsoft.com/office/excel/2006/main">
          <x14:cfRule type="expression" priority="9" stopIfTrue="1" id="{0AD7BE67-22C5-4561-A13C-101210B87E71}">
            <xm:f>Report_DCF!$B$4="M USD"</xm:f>
            <x14:dxf>
              <numFmt numFmtId="189" formatCode="#,##0,,_);\(#,##0,,\);&quot; - &quot;;@_)"/>
            </x14:dxf>
          </x14:cfRule>
          <xm:sqref>G28</xm:sqref>
        </x14:conditionalFormatting>
        <x14:conditionalFormatting xmlns:xm="http://schemas.microsoft.com/office/excel/2006/main">
          <x14:cfRule type="expression" priority="8" stopIfTrue="1" id="{EAF05974-F83F-494B-AEED-224F69B57D2E}">
            <xm:f>Report_DCF!$B$4="M USD"</xm:f>
            <x14:dxf>
              <numFmt numFmtId="189" formatCode="#,##0,,_);\(#,##0,,\);&quot; - &quot;;@_)"/>
            </x14:dxf>
          </x14:cfRule>
          <xm:sqref>H28</xm:sqref>
        </x14:conditionalFormatting>
        <x14:conditionalFormatting xmlns:xm="http://schemas.microsoft.com/office/excel/2006/main">
          <x14:cfRule type="expression" priority="7" stopIfTrue="1" id="{16CC13FE-6051-4B45-982C-DF8958CD8EE6}">
            <xm:f>Report_DCF!$B$4="M USD"</xm:f>
            <x14:dxf>
              <numFmt numFmtId="189" formatCode="#,##0,,_);\(#,##0,,\);&quot; - &quot;;@_)"/>
            </x14:dxf>
          </x14:cfRule>
          <xm:sqref>I28</xm:sqref>
        </x14:conditionalFormatting>
        <x14:conditionalFormatting xmlns:xm="http://schemas.microsoft.com/office/excel/2006/main">
          <x14:cfRule type="expression" priority="6" stopIfTrue="1" id="{DA3819D0-A768-4BF4-94F3-466215D6A974}">
            <xm:f>Report_DCF!$B$4="M USD"</xm:f>
            <x14:dxf>
              <numFmt numFmtId="189" formatCode="#,##0,,_);\(#,##0,,\);&quot; - &quot;;@_)"/>
            </x14:dxf>
          </x14:cfRule>
          <xm:sqref>J28</xm:sqref>
        </x14:conditionalFormatting>
        <x14:conditionalFormatting xmlns:xm="http://schemas.microsoft.com/office/excel/2006/main">
          <x14:cfRule type="expression" priority="5" stopIfTrue="1" id="{7D442E2E-ED3E-4F2F-B38E-09D72FAE081F}">
            <xm:f>Report_DCF!$B$4="M USD"</xm:f>
            <x14:dxf>
              <numFmt numFmtId="189" formatCode="#,##0,,_);\(#,##0,,\);&quot; - &quot;;@_)"/>
            </x14:dxf>
          </x14:cfRule>
          <xm:sqref>K28</xm:sqref>
        </x14:conditionalFormatting>
        <x14:conditionalFormatting xmlns:xm="http://schemas.microsoft.com/office/excel/2006/main">
          <x14:cfRule type="expression" priority="4" stopIfTrue="1" id="{B0C45868-B1F9-4350-A037-E4BC8A090207}">
            <xm:f>Report_DCF!$B$4="M USD"</xm:f>
            <x14:dxf>
              <numFmt numFmtId="189" formatCode="#,##0,,_);\(#,##0,,\);&quot; - &quot;;@_)"/>
            </x14:dxf>
          </x14:cfRule>
          <xm:sqref>L28</xm:sqref>
        </x14:conditionalFormatting>
        <x14:conditionalFormatting xmlns:xm="http://schemas.microsoft.com/office/excel/2006/main">
          <x14:cfRule type="expression" priority="3" stopIfTrue="1" id="{6781E0B2-421B-467D-8661-DF7351087B54}">
            <xm:f>Report_DCF!$B$4="M USD"</xm:f>
            <x14:dxf>
              <numFmt numFmtId="189" formatCode="#,##0,,_);\(#,##0,,\);&quot; - &quot;;@_)"/>
            </x14:dxf>
          </x14:cfRule>
          <xm:sqref>M28</xm:sqref>
        </x14:conditionalFormatting>
        <x14:conditionalFormatting xmlns:xm="http://schemas.microsoft.com/office/excel/2006/main">
          <x14:cfRule type="expression" priority="2" stopIfTrue="1" id="{E6B04F7B-3804-4895-80E1-3BB4A0B2191F}">
            <xm:f>Report_DCF!$B$4="M USD"</xm:f>
            <x14:dxf>
              <numFmt numFmtId="189" formatCode="#,##0,,_);\(#,##0,,\);&quot; - &quot;;@_)"/>
            </x14:dxf>
          </x14:cfRule>
          <xm:sqref>N28</xm:sqref>
        </x14:conditionalFormatting>
        <x14:conditionalFormatting xmlns:xm="http://schemas.microsoft.com/office/excel/2006/main">
          <x14:cfRule type="expression" priority="1" stopIfTrue="1" id="{9177FDBF-33B5-496A-9F35-94849B2BD8A6}">
            <xm:f>Report_DCF!$B$4="M USD"</xm:f>
            <x14:dxf>
              <numFmt numFmtId="189" formatCode="#,##0,,_);\(#,##0,,\);&quot; - &quot;;@_)"/>
            </x14:dxf>
          </x14:cfRule>
          <xm:sqref>O28</xm:sqref>
        </x14:conditionalFormatting>
      </x14:conditionalFormatting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AB9C4-D496-4D4A-A6F5-9607C205349B}">
  <sheetPr>
    <tabColor rgb="FF7D1900"/>
    <pageSetUpPr fitToPage="1"/>
  </sheetPr>
  <dimension ref="A1:O41"/>
  <sheetViews>
    <sheetView showGridLines="0" zoomScaleNormal="100" workbookViewId="0">
      <pane ySplit="1" topLeftCell="A2" activePane="bottomLeft" state="frozen"/>
      <selection pane="bottomLeft"/>
    </sheetView>
  </sheetViews>
  <sheetFormatPr defaultColWidth="14.125" defaultRowHeight="14.25" customHeight="1" x14ac:dyDescent="0.3"/>
  <cols>
    <col min="1" max="1" width="14.125" style="5"/>
    <col min="2" max="5" width="14.125" style="4"/>
    <col min="6" max="16384" width="14.125" style="5"/>
  </cols>
  <sheetData>
    <row r="1" spans="1:15" s="1" customFormat="1" ht="14.25" customHeight="1" x14ac:dyDescent="0.3">
      <c r="A1" s="36" t="s">
        <v>286</v>
      </c>
      <c r="B1" s="2"/>
      <c r="C1" s="2"/>
      <c r="D1" s="2"/>
      <c r="E1" s="2"/>
      <c r="H1" s="7" t="s">
        <v>322</v>
      </c>
      <c r="I1" s="124">
        <f>DCF!I44</f>
        <v>533370328.07791471</v>
      </c>
      <c r="J1" s="124">
        <f>DCF!J44</f>
        <v>1055349622.8834585</v>
      </c>
      <c r="K1" s="124">
        <f>DCF!K44</f>
        <v>1078635082.987505</v>
      </c>
      <c r="L1" s="124">
        <f>DCF!L44</f>
        <v>1100866616.6115828</v>
      </c>
      <c r="M1" s="124">
        <f>DCF!M44</f>
        <v>1121116651.6152</v>
      </c>
    </row>
    <row r="2" spans="1:15" ht="14.25" customHeight="1" x14ac:dyDescent="0.3">
      <c r="A2" s="3"/>
    </row>
    <row r="3" spans="1:15" ht="14.25" customHeight="1" x14ac:dyDescent="0.3">
      <c r="A3" s="3"/>
      <c r="F3" s="39" t="s">
        <v>166</v>
      </c>
      <c r="G3" s="39"/>
      <c r="H3" s="39"/>
      <c r="I3" s="40" t="s">
        <v>167</v>
      </c>
      <c r="J3" s="40"/>
      <c r="K3" s="40"/>
      <c r="L3" s="40"/>
      <c r="M3" s="40"/>
    </row>
    <row r="4" spans="1:15" ht="14.25" customHeight="1" x14ac:dyDescent="0.3">
      <c r="A4" s="7" t="s">
        <v>70</v>
      </c>
      <c r="B4" s="7" t="s">
        <v>71</v>
      </c>
      <c r="C4" s="7" t="s">
        <v>72</v>
      </c>
      <c r="D4" s="7" t="s">
        <v>73</v>
      </c>
      <c r="E4" s="7" t="s">
        <v>74</v>
      </c>
      <c r="F4" s="34">
        <v>2023</v>
      </c>
      <c r="G4" s="34">
        <v>2024</v>
      </c>
      <c r="H4" s="33">
        <v>45838</v>
      </c>
      <c r="I4" s="34">
        <v>2025</v>
      </c>
      <c r="J4" s="34">
        <v>2026</v>
      </c>
      <c r="K4" s="34">
        <v>2027</v>
      </c>
      <c r="L4" s="34">
        <v>2028</v>
      </c>
      <c r="M4" s="34">
        <v>2029</v>
      </c>
      <c r="N4" s="7" t="s">
        <v>32</v>
      </c>
      <c r="O4" s="7" t="s">
        <v>75</v>
      </c>
    </row>
    <row r="5" spans="1:15" ht="14.25" customHeight="1" x14ac:dyDescent="0.3">
      <c r="A5" s="41" t="s">
        <v>76</v>
      </c>
      <c r="B5" s="41"/>
      <c r="C5" s="41"/>
      <c r="D5" s="41"/>
      <c r="E5" s="41"/>
      <c r="F5" s="35">
        <f>SUMIF(Est_BS!$A$5:$A$28,A5,Est_BS!$F$5:$F$28)</f>
        <v>96895653</v>
      </c>
      <c r="G5" s="35">
        <f>SUMIF(Est_BS!$A$5:$A$28,A5,Est_BS!$G$5:$G$28)</f>
        <v>99411421</v>
      </c>
      <c r="H5" s="35">
        <f>SUMIF(Est_BS!$A$5:$A$28,A5,Est_BS!$H$5:$H$28)</f>
        <v>102729597</v>
      </c>
      <c r="I5" s="35">
        <f>SUMIF(Est_BS!$A$5:$A$28,A5,Est_BS!$I$5:$I$28)</f>
        <v>20005521.982626546</v>
      </c>
      <c r="J5" s="35">
        <f>SUMIF(Est_BS!$A$5:$A$28,A5,Est_BS!$J$5:$J$28)</f>
        <v>20876025.726613335</v>
      </c>
      <c r="K5" s="35">
        <f>SUMIF(Est_BS!$A$5:$A$28,A5,Est_BS!$K$5:$K$28)</f>
        <v>21597740.877393778</v>
      </c>
      <c r="L5" s="35">
        <f>SUMIF(Est_BS!$A$5:$A$28,A5,Est_BS!$L$5:$L$28)</f>
        <v>22285703.455987573</v>
      </c>
      <c r="M5" s="35">
        <f>SUMIF(Est_BS!$A$5:$A$28,A5,Est_BS!$M$5:$M$28)</f>
        <v>23123307.47035718</v>
      </c>
      <c r="N5" s="31"/>
      <c r="O5" s="32"/>
    </row>
    <row r="6" spans="1:15" ht="14.25" customHeight="1" x14ac:dyDescent="0.3">
      <c r="A6" s="41"/>
      <c r="B6" s="41" t="s">
        <v>77</v>
      </c>
      <c r="C6" s="41"/>
      <c r="D6" s="41"/>
      <c r="E6" s="41"/>
      <c r="F6" s="35">
        <f>SUMIF(Est_BS!$B$5:$B$28,B6,Est_BS!$F$5:$F$28)</f>
        <v>37405651</v>
      </c>
      <c r="G6" s="35">
        <f>SUMIF(Est_BS!$B$5:$B$28,B6,Est_BS!$G$5:$G$28)</f>
        <v>43677639</v>
      </c>
      <c r="H6" s="35">
        <f>SUMIF(Est_BS!$B$5:$B$28,B6,Est_BS!$H$5:$H$28)</f>
        <v>48810379</v>
      </c>
      <c r="I6" s="35">
        <f>SUMIF(Est_BS!$B$5:$B$28,B6,Est_BS!$I$5:$I$28)</f>
        <v>18332258.982626546</v>
      </c>
      <c r="J6" s="35">
        <f>SUMIF(Est_BS!$B$5:$B$28,B6,Est_BS!$J$5:$J$28)</f>
        <v>19202762.726613335</v>
      </c>
      <c r="K6" s="35">
        <f>SUMIF(Est_BS!$B$5:$B$28,B6,Est_BS!$K$5:$K$28)</f>
        <v>19924477.877393778</v>
      </c>
      <c r="L6" s="35">
        <f>SUMIF(Est_BS!$B$5:$B$28,B6,Est_BS!$L$5:$L$28)</f>
        <v>20612440.455987573</v>
      </c>
      <c r="M6" s="35">
        <f>SUMIF(Est_BS!$B$5:$B$28,B6,Est_BS!$M$5:$M$28)</f>
        <v>21450044.47035718</v>
      </c>
      <c r="N6" s="31"/>
      <c r="O6" s="32"/>
    </row>
    <row r="7" spans="1:15" ht="14.25" customHeight="1" x14ac:dyDescent="0.3">
      <c r="A7" s="41"/>
      <c r="B7" s="41"/>
      <c r="C7" s="41" t="s">
        <v>78</v>
      </c>
      <c r="D7" s="41"/>
      <c r="E7" s="41"/>
      <c r="F7" s="35">
        <f>SUMIF(Est_BS!$C$5:$C$28,C7,Est_BS!$F$5:$F$28)</f>
        <v>31748442</v>
      </c>
      <c r="G7" s="35">
        <f>SUMIF(Est_BS!$C$5:$C$28,C7,Est_BS!$G$5:$G$28)</f>
        <v>38632256</v>
      </c>
      <c r="H7" s="35">
        <f>SUMIF(Est_BS!$C$5:$C$28,C7,Est_BS!$H$5:$H$28)</f>
        <v>46367584</v>
      </c>
      <c r="I7" s="35">
        <f>SUMIF(Est_BS!$C$5:$C$28,C7,Est_BS!$I$5:$I$28)</f>
        <v>16357037.96551601</v>
      </c>
      <c r="J7" s="35">
        <f>SUMIF(Est_BS!$C$5:$C$28,C7,Est_BS!$J$5:$J$28)</f>
        <v>17132843.661221649</v>
      </c>
      <c r="K7" s="35">
        <f>SUMIF(Est_BS!$C$5:$C$28,C7,Est_BS!$K$5:$K$28)</f>
        <v>17776046.781851787</v>
      </c>
      <c r="L7" s="35">
        <f>SUMIF(Est_BS!$C$5:$C$28,C7,Est_BS!$L$5:$L$28)</f>
        <v>18389169.115434192</v>
      </c>
      <c r="M7" s="35">
        <f>SUMIF(Est_BS!$C$5:$C$28,C7,Est_BS!$M$5:$M$28)</f>
        <v>19135654.089890212</v>
      </c>
      <c r="N7" s="31"/>
      <c r="O7" s="32"/>
    </row>
    <row r="8" spans="1:15" ht="14.25" customHeight="1" x14ac:dyDescent="0.3">
      <c r="A8" s="41"/>
      <c r="B8" s="41"/>
      <c r="C8" s="41"/>
      <c r="D8" s="41" t="s">
        <v>79</v>
      </c>
      <c r="E8" s="41"/>
      <c r="F8" s="35">
        <f>SUMIF(Est_BS!$D$5:$D$28,D8,Est_BS!$F$5:$F$28)</f>
        <v>6917692</v>
      </c>
      <c r="G8" s="35">
        <f>SUMIF(Est_BS!$D$5:$D$28,D8,Est_BS!$G$5:$G$28)</f>
        <v>6093467</v>
      </c>
      <c r="H8" s="35">
        <f>SUMIF(Est_BS!$D$5:$D$28,D8,Est_BS!$H$5:$H$28)</f>
        <v>8179986</v>
      </c>
      <c r="I8" s="35">
        <f>SUMIF(Est_BS!$D$5:$D$28,D8,Est_BS!$I$5:$I$28)</f>
        <v>0</v>
      </c>
      <c r="J8" s="35">
        <f>SUMIF(Est_BS!$D$5:$D$28,D8,Est_BS!$J$5:$J$28)</f>
        <v>0</v>
      </c>
      <c r="K8" s="35">
        <f>SUMIF(Est_BS!$D$5:$D$28,D8,Est_BS!$K$5:$K$28)</f>
        <v>0</v>
      </c>
      <c r="L8" s="35">
        <f>SUMIF(Est_BS!$D$5:$D$28,D8,Est_BS!$L$5:$L$28)</f>
        <v>0</v>
      </c>
      <c r="M8" s="35">
        <f>SUMIF(Est_BS!$D$5:$D$28,D8,Est_BS!$M$5:$M$28)</f>
        <v>0</v>
      </c>
      <c r="N8" s="31" t="s">
        <v>0</v>
      </c>
      <c r="O8" s="32"/>
    </row>
    <row r="9" spans="1:15" ht="14.25" customHeight="1" x14ac:dyDescent="0.3">
      <c r="A9" s="41"/>
      <c r="B9" s="41"/>
      <c r="C9" s="41"/>
      <c r="D9" s="41" t="s">
        <v>80</v>
      </c>
      <c r="E9" s="41"/>
      <c r="F9" s="35">
        <f>SUMIF(Est_BS!$D$5:$D$28,D9,Est_BS!$F$5:$F$28)</f>
        <v>19199229</v>
      </c>
      <c r="G9" s="35">
        <f>SUMIF(Est_BS!$D$5:$D$28,D9,Est_BS!$G$5:$G$28)</f>
        <v>26833964</v>
      </c>
      <c r="H9" s="35">
        <f>SUMIF(Est_BS!$D$5:$D$28,D9,Est_BS!$H$5:$H$28)</f>
        <v>20012390</v>
      </c>
      <c r="I9" s="35">
        <f>SUMIF(Est_BS!$D$5:$D$28,D9,Est_BS!$I$5:$I$28)</f>
        <v>16181829.96551601</v>
      </c>
      <c r="J9" s="35">
        <f>SUMIF(Est_BS!$D$5:$D$28,D9,Est_BS!$J$5:$J$28)</f>
        <v>16957635.661221649</v>
      </c>
      <c r="K9" s="35">
        <f>SUMIF(Est_BS!$D$5:$D$28,D9,Est_BS!$K$5:$K$28)</f>
        <v>17600838.781851787</v>
      </c>
      <c r="L9" s="35">
        <f>SUMIF(Est_BS!$D$5:$D$28,D9,Est_BS!$L$5:$L$28)</f>
        <v>18213961.115434192</v>
      </c>
      <c r="M9" s="35">
        <f>SUMIF(Est_BS!$D$5:$D$28,D9,Est_BS!$M$5:$M$28)</f>
        <v>18960446.089890212</v>
      </c>
      <c r="N9" s="31" t="s">
        <v>1</v>
      </c>
      <c r="O9" s="32"/>
    </row>
    <row r="10" spans="1:15" ht="14.25" customHeight="1" x14ac:dyDescent="0.3">
      <c r="A10" s="41"/>
      <c r="B10" s="41"/>
      <c r="C10" s="41"/>
      <c r="D10" s="41" t="s">
        <v>81</v>
      </c>
      <c r="E10" s="41"/>
      <c r="F10" s="35">
        <f>SUMIF(Est_BS!$D$5:$D$28,D10,Est_BS!$F$5:$F$28)</f>
        <v>11000</v>
      </c>
      <c r="G10" s="35">
        <f>SUMIF(Est_BS!$D$5:$D$28,D10,Est_BS!$G$5:$G$28)</f>
        <v>0</v>
      </c>
      <c r="H10" s="35">
        <f>SUMIF(Est_BS!$D$5:$D$28,D10,Est_BS!$H$5:$H$28)</f>
        <v>0</v>
      </c>
      <c r="I10" s="35">
        <f>SUMIF(Est_BS!$D$5:$D$28,D10,Est_BS!$I$5:$I$28)</f>
        <v>0</v>
      </c>
      <c r="J10" s="35">
        <f>SUMIF(Est_BS!$D$5:$D$28,D10,Est_BS!$J$5:$J$28)</f>
        <v>0</v>
      </c>
      <c r="K10" s="35">
        <f>SUMIF(Est_BS!$D$5:$D$28,D10,Est_BS!$K$5:$K$28)</f>
        <v>0</v>
      </c>
      <c r="L10" s="35">
        <f>SUMIF(Est_BS!$D$5:$D$28,D10,Est_BS!$L$5:$L$28)</f>
        <v>0</v>
      </c>
      <c r="M10" s="35">
        <f>SUMIF(Est_BS!$D$5:$D$28,D10,Est_BS!$M$5:$M$28)</f>
        <v>0</v>
      </c>
      <c r="N10" s="31" t="s">
        <v>2</v>
      </c>
      <c r="O10" s="32"/>
    </row>
    <row r="11" spans="1:15" ht="14.25" customHeight="1" x14ac:dyDescent="0.3">
      <c r="A11" s="41"/>
      <c r="B11" s="41"/>
      <c r="C11" s="41"/>
      <c r="D11" s="41" t="s">
        <v>82</v>
      </c>
      <c r="E11" s="41"/>
      <c r="F11" s="35">
        <f>SUMIF(Est_BS!$D$5:$D$28,D11,Est_BS!$F$5:$F$28)</f>
        <v>0</v>
      </c>
      <c r="G11" s="35">
        <f>SUMIF(Est_BS!$D$5:$D$28,D11,Est_BS!$G$5:$G$28)</f>
        <v>0</v>
      </c>
      <c r="H11" s="35">
        <f>SUMIF(Est_BS!$D$5:$D$28,D11,Est_BS!$H$5:$H$28)</f>
        <v>175208</v>
      </c>
      <c r="I11" s="35">
        <f>SUMIF(Est_BS!$D$5:$D$28,D11,Est_BS!$I$5:$I$28)</f>
        <v>175208</v>
      </c>
      <c r="J11" s="35">
        <f>SUMIF(Est_BS!$D$5:$D$28,D11,Est_BS!$J$5:$J$28)</f>
        <v>175208</v>
      </c>
      <c r="K11" s="35">
        <f>SUMIF(Est_BS!$D$5:$D$28,D11,Est_BS!$K$5:$K$28)</f>
        <v>175208</v>
      </c>
      <c r="L11" s="35">
        <f>SUMIF(Est_BS!$D$5:$D$28,D11,Est_BS!$L$5:$L$28)</f>
        <v>175208</v>
      </c>
      <c r="M11" s="35">
        <f>SUMIF(Est_BS!$D$5:$D$28,D11,Est_BS!$M$5:$M$28)</f>
        <v>175208</v>
      </c>
      <c r="N11" s="31" t="s">
        <v>2</v>
      </c>
      <c r="O11" s="32"/>
    </row>
    <row r="12" spans="1:15" ht="14.25" customHeight="1" x14ac:dyDescent="0.3">
      <c r="A12" s="41"/>
      <c r="B12" s="41"/>
      <c r="C12" s="41"/>
      <c r="D12" s="41" t="s">
        <v>83</v>
      </c>
      <c r="E12" s="41"/>
      <c r="F12" s="35">
        <f>SUMIF(Est_BS!$D$5:$D$28,D12,Est_BS!$F$5:$F$28)</f>
        <v>0</v>
      </c>
      <c r="G12" s="35">
        <f>SUMIF(Est_BS!$D$5:$D$28,D12,Est_BS!$G$5:$G$28)</f>
        <v>0</v>
      </c>
      <c r="H12" s="35">
        <f>SUMIF(Est_BS!$D$5:$D$28,D12,Est_BS!$H$5:$H$28)</f>
        <v>8000000</v>
      </c>
      <c r="I12" s="35">
        <f>SUMIF(Est_BS!$D$5:$D$28,D12,Est_BS!$I$5:$I$28)</f>
        <v>0</v>
      </c>
      <c r="J12" s="35">
        <f>SUMIF(Est_BS!$D$5:$D$28,D12,Est_BS!$J$5:$J$28)</f>
        <v>0</v>
      </c>
      <c r="K12" s="35">
        <f>SUMIF(Est_BS!$D$5:$D$28,D12,Est_BS!$K$5:$K$28)</f>
        <v>0</v>
      </c>
      <c r="L12" s="35">
        <f>SUMIF(Est_BS!$D$5:$D$28,D12,Est_BS!$L$5:$L$28)</f>
        <v>0</v>
      </c>
      <c r="M12" s="35">
        <f>SUMIF(Est_BS!$D$5:$D$28,D12,Est_BS!$M$5:$M$28)</f>
        <v>0</v>
      </c>
      <c r="N12" s="31" t="s">
        <v>0</v>
      </c>
      <c r="O12" s="32"/>
    </row>
    <row r="13" spans="1:15" ht="14.25" customHeight="1" x14ac:dyDescent="0.3">
      <c r="A13" s="41"/>
      <c r="B13" s="41"/>
      <c r="C13" s="41"/>
      <c r="D13" s="41" t="s">
        <v>84</v>
      </c>
      <c r="E13" s="41"/>
      <c r="F13" s="35">
        <f>SUMIF(Est_BS!$D$5:$D$28,D13,Est_BS!$F$5:$F$28)</f>
        <v>0</v>
      </c>
      <c r="G13" s="35">
        <f>SUMIF(Est_BS!$D$5:$D$28,D13,Est_BS!$G$5:$G$28)</f>
        <v>0</v>
      </c>
      <c r="H13" s="35">
        <f>SUMIF(Est_BS!$D$5:$D$28,D13,Est_BS!$H$5:$H$28)</f>
        <v>10000000</v>
      </c>
      <c r="I13" s="35">
        <f>SUMIF(Est_BS!$D$5:$D$28,D13,Est_BS!$I$5:$I$28)</f>
        <v>0</v>
      </c>
      <c r="J13" s="35">
        <f>SUMIF(Est_BS!$D$5:$D$28,D13,Est_BS!$J$5:$J$28)</f>
        <v>0</v>
      </c>
      <c r="K13" s="35">
        <f>SUMIF(Est_BS!$D$5:$D$28,D13,Est_BS!$K$5:$K$28)</f>
        <v>0</v>
      </c>
      <c r="L13" s="35">
        <f>SUMIF(Est_BS!$D$5:$D$28,D13,Est_BS!$L$5:$L$28)</f>
        <v>0</v>
      </c>
      <c r="M13" s="35">
        <f>SUMIF(Est_BS!$D$5:$D$28,D13,Est_BS!$M$5:$M$28)</f>
        <v>0</v>
      </c>
      <c r="N13" s="31" t="s">
        <v>0</v>
      </c>
      <c r="O13" s="32"/>
    </row>
    <row r="14" spans="1:15" ht="14.25" customHeight="1" x14ac:dyDescent="0.3">
      <c r="A14" s="41"/>
      <c r="B14" s="41"/>
      <c r="C14" s="41"/>
      <c r="D14" s="41" t="s">
        <v>85</v>
      </c>
      <c r="E14" s="41"/>
      <c r="F14" s="35">
        <f>SUMIF(Est_BS!$D$5:$D$28,D14,Est_BS!$F$5:$F$28)</f>
        <v>5620521</v>
      </c>
      <c r="G14" s="35">
        <f>SUMIF(Est_BS!$D$5:$D$28,D14,Est_BS!$G$5:$G$28)</f>
        <v>5704825</v>
      </c>
      <c r="H14" s="35">
        <f>SUMIF(Est_BS!$D$5:$D$28,D14,Est_BS!$H$5:$H$28)</f>
        <v>0</v>
      </c>
      <c r="I14" s="35">
        <f>SUMIF(Est_BS!$D$5:$D$28,D14,Est_BS!$I$5:$I$28)</f>
        <v>0</v>
      </c>
      <c r="J14" s="35">
        <f>SUMIF(Est_BS!$D$5:$D$28,D14,Est_BS!$J$5:$J$28)</f>
        <v>0</v>
      </c>
      <c r="K14" s="35">
        <f>SUMIF(Est_BS!$D$5:$D$28,D14,Est_BS!$K$5:$K$28)</f>
        <v>0</v>
      </c>
      <c r="L14" s="35">
        <f>SUMIF(Est_BS!$D$5:$D$28,D14,Est_BS!$L$5:$L$28)</f>
        <v>0</v>
      </c>
      <c r="M14" s="35">
        <f>SUMIF(Est_BS!$D$5:$D$28,D14,Est_BS!$M$5:$M$28)</f>
        <v>0</v>
      </c>
      <c r="N14" s="31" t="s">
        <v>2</v>
      </c>
      <c r="O14" s="32"/>
    </row>
    <row r="15" spans="1:15" ht="14.25" customHeight="1" x14ac:dyDescent="0.3">
      <c r="A15" s="41"/>
      <c r="B15" s="41"/>
      <c r="C15" s="41" t="s">
        <v>112</v>
      </c>
      <c r="D15" s="41"/>
      <c r="E15" s="41"/>
      <c r="F15" s="35">
        <f>SUMIF(Est_BS!$C$5:$C$28,C15,Est_BS!$F$5:$F$28)</f>
        <v>5657209</v>
      </c>
      <c r="G15" s="35">
        <f>SUMIF(Est_BS!$C$5:$C$28,C15,Est_BS!$G$5:$G$28)</f>
        <v>5045383</v>
      </c>
      <c r="H15" s="35">
        <f>SUMIF(Est_BS!$C$5:$C$28,C15,Est_BS!$H$5:$H$28)</f>
        <v>2442795</v>
      </c>
      <c r="I15" s="35">
        <f>SUMIF(Est_BS!$C$5:$C$28,C15,Est_BS!$I$5:$I$28)</f>
        <v>1975221.017110534</v>
      </c>
      <c r="J15" s="35">
        <f>SUMIF(Est_BS!$C$5:$C$28,C15,Est_BS!$J$5:$J$28)</f>
        <v>2069919.0653916867</v>
      </c>
      <c r="K15" s="35">
        <f>SUMIF(Est_BS!$C$5:$C$28,C15,Est_BS!$K$5:$K$28)</f>
        <v>2148431.0955419932</v>
      </c>
      <c r="L15" s="35">
        <f>SUMIF(Est_BS!$C$5:$C$28,C15,Est_BS!$L$5:$L$28)</f>
        <v>2223271.3405533801</v>
      </c>
      <c r="M15" s="35">
        <f>SUMIF(Est_BS!$C$5:$C$28,C15,Est_BS!$M$5:$M$28)</f>
        <v>2314390.3804669683</v>
      </c>
      <c r="N15" s="31"/>
      <c r="O15" s="32"/>
    </row>
    <row r="16" spans="1:15" ht="14.25" customHeight="1" x14ac:dyDescent="0.3">
      <c r="A16" s="41"/>
      <c r="B16" s="41"/>
      <c r="C16" s="41"/>
      <c r="D16" s="41" t="s">
        <v>87</v>
      </c>
      <c r="E16" s="41"/>
      <c r="F16" s="35">
        <f>SUMIF(Est_BS!$D$5:$D$28,D16,Est_BS!$F$5:$F$28)</f>
        <v>5640062</v>
      </c>
      <c r="G16" s="35">
        <f>SUMIF(Est_BS!$D$5:$D$28,D16,Est_BS!$G$5:$G$28)</f>
        <v>5031332</v>
      </c>
      <c r="H16" s="35">
        <f>SUMIF(Est_BS!$D$5:$D$28,D16,Est_BS!$H$5:$H$28)</f>
        <v>2422232</v>
      </c>
      <c r="I16" s="35">
        <f>SUMIF(Est_BS!$D$5:$D$28,D16,Est_BS!$I$5:$I$28)</f>
        <v>1958593.9690877388</v>
      </c>
      <c r="J16" s="35">
        <f>SUMIF(Est_BS!$D$5:$D$28,D16,Est_BS!$J$5:$J$28)</f>
        <v>2052494.8665777668</v>
      </c>
      <c r="K16" s="35">
        <f>SUMIF(Est_BS!$D$5:$D$28,D16,Est_BS!$K$5:$K$28)</f>
        <v>2130345.9968670616</v>
      </c>
      <c r="L16" s="35">
        <f>SUMIF(Est_BS!$D$5:$D$28,D16,Est_BS!$L$5:$L$28)</f>
        <v>2204556.2504308773</v>
      </c>
      <c r="M16" s="35">
        <f>SUMIF(Est_BS!$D$5:$D$28,D16,Est_BS!$M$5:$M$28)</f>
        <v>2294908.2669889475</v>
      </c>
      <c r="N16" s="31" t="s">
        <v>1</v>
      </c>
      <c r="O16" s="32"/>
    </row>
    <row r="17" spans="1:15" ht="14.25" customHeight="1" x14ac:dyDescent="0.3">
      <c r="A17" s="41"/>
      <c r="B17" s="41"/>
      <c r="C17" s="41"/>
      <c r="D17" s="41" t="s">
        <v>88</v>
      </c>
      <c r="E17" s="41"/>
      <c r="F17" s="35">
        <f>SUMIF(Est_BS!$D$5:$D$28,D17,Est_BS!$F$5:$F$28)</f>
        <v>17147</v>
      </c>
      <c r="G17" s="35">
        <f>SUMIF(Est_BS!$D$5:$D$28,D17,Est_BS!$G$5:$G$28)</f>
        <v>14051</v>
      </c>
      <c r="H17" s="35">
        <f>SUMIF(Est_BS!$D$5:$D$28,D17,Est_BS!$H$5:$H$28)</f>
        <v>20563</v>
      </c>
      <c r="I17" s="35">
        <f>SUMIF(Est_BS!$D$5:$D$28,D17,Est_BS!$I$5:$I$28)</f>
        <v>16627.048022795167</v>
      </c>
      <c r="J17" s="35">
        <f>SUMIF(Est_BS!$D$5:$D$28,D17,Est_BS!$J$5:$J$28)</f>
        <v>17424.198813919818</v>
      </c>
      <c r="K17" s="35">
        <f>SUMIF(Est_BS!$D$5:$D$28,D17,Est_BS!$K$5:$K$28)</f>
        <v>18085.098674931796</v>
      </c>
      <c r="L17" s="35">
        <f>SUMIF(Est_BS!$D$5:$D$28,D17,Est_BS!$L$5:$L$28)</f>
        <v>18715.090122502774</v>
      </c>
      <c r="M17" s="35">
        <f>SUMIF(Est_BS!$D$5:$D$28,D17,Est_BS!$M$5:$M$28)</f>
        <v>19482.11347802099</v>
      </c>
      <c r="N17" s="31" t="s">
        <v>1</v>
      </c>
      <c r="O17" s="32"/>
    </row>
    <row r="18" spans="1:15" ht="14.25" customHeight="1" x14ac:dyDescent="0.3">
      <c r="A18" s="41"/>
      <c r="B18" s="41" t="s">
        <v>89</v>
      </c>
      <c r="C18" s="41"/>
      <c r="D18" s="41"/>
      <c r="E18" s="41"/>
      <c r="F18" s="35">
        <f>SUMIF(Est_BS!$B$5:$B$28,B18,Est_BS!$F$5:$F$28)</f>
        <v>59490002</v>
      </c>
      <c r="G18" s="35">
        <f>SUMIF(Est_BS!$B$5:$B$28,B18,Est_BS!$G$5:$G$28)</f>
        <v>55733782</v>
      </c>
      <c r="H18" s="35">
        <f>SUMIF(Est_BS!$B$5:$B$28,B18,Est_BS!$H$5:$H$28)</f>
        <v>53919218</v>
      </c>
      <c r="I18" s="35">
        <f>SUMIF(Est_BS!$B$5:$B$28,B18,Est_BS!$I$5:$I$28)</f>
        <v>1673263</v>
      </c>
      <c r="J18" s="35">
        <f>SUMIF(Est_BS!$B$5:$B$28,B18,Est_BS!$J$5:$J$28)</f>
        <v>1673263</v>
      </c>
      <c r="K18" s="35">
        <f>SUMIF(Est_BS!$B$5:$B$28,B18,Est_BS!$K$5:$K$28)</f>
        <v>1673263</v>
      </c>
      <c r="L18" s="35">
        <f>SUMIF(Est_BS!$B$5:$B$28,B18,Est_BS!$L$5:$L$28)</f>
        <v>1673263</v>
      </c>
      <c r="M18" s="35">
        <f>SUMIF(Est_BS!$B$5:$B$28,B18,Est_BS!$M$5:$M$28)</f>
        <v>1673263</v>
      </c>
      <c r="N18" s="31"/>
      <c r="O18" s="32"/>
    </row>
    <row r="19" spans="1:15" ht="14.25" customHeight="1" x14ac:dyDescent="0.3">
      <c r="A19" s="41"/>
      <c r="B19" s="41"/>
      <c r="C19" s="41" t="s">
        <v>113</v>
      </c>
      <c r="D19" s="41"/>
      <c r="E19" s="41"/>
      <c r="F19" s="35">
        <f>SUMIF(Est_BS!$C$5:$C$28,C19,Est_BS!$F$5:$F$28)</f>
        <v>54309466</v>
      </c>
      <c r="G19" s="35">
        <f>SUMIF(Est_BS!$C$5:$C$28,C19,Est_BS!$G$5:$G$28)</f>
        <v>51080971</v>
      </c>
      <c r="H19" s="35">
        <f>SUMIF(Est_BS!$C$5:$C$28,C19,Est_BS!$H$5:$H$28)</f>
        <v>49466722</v>
      </c>
      <c r="I19" s="35">
        <f>SUMIF(Est_BS!$C$5:$C$28,C19,Est_BS!$I$5:$I$28)</f>
        <v>0</v>
      </c>
      <c r="J19" s="35">
        <f>SUMIF(Est_BS!$C$5:$C$28,C19,Est_BS!$J$5:$J$28)</f>
        <v>0</v>
      </c>
      <c r="K19" s="35">
        <f>SUMIF(Est_BS!$C$5:$C$28,C19,Est_BS!$K$5:$K$28)</f>
        <v>0</v>
      </c>
      <c r="L19" s="35">
        <f>SUMIF(Est_BS!$C$5:$C$28,C19,Est_BS!$L$5:$L$28)</f>
        <v>0</v>
      </c>
      <c r="M19" s="35">
        <f>SUMIF(Est_BS!$C$5:$C$28,C19,Est_BS!$M$5:$M$28)</f>
        <v>0</v>
      </c>
      <c r="N19" s="31"/>
      <c r="O19" s="32"/>
    </row>
    <row r="20" spans="1:15" ht="14.25" customHeight="1" x14ac:dyDescent="0.3">
      <c r="A20" s="41"/>
      <c r="B20" s="41"/>
      <c r="C20" s="41"/>
      <c r="D20" s="41" t="s">
        <v>90</v>
      </c>
      <c r="E20" s="41"/>
      <c r="F20" s="35">
        <f>SUMIF(Est_BS!$D$5:$D$28,D20,Est_BS!$F$5:$F$28)</f>
        <v>2544067</v>
      </c>
      <c r="G20" s="35">
        <f>SUMIF(Est_BS!$D$5:$D$28,D20,Est_BS!$G$5:$G$28)</f>
        <v>2544067</v>
      </c>
      <c r="H20" s="35">
        <f>SUMIF(Est_BS!$D$5:$D$28,D20,Est_BS!$H$5:$H$28)</f>
        <v>2544067</v>
      </c>
      <c r="I20" s="35">
        <f>SUMIF(Est_BS!$D$5:$D$28,D20,Est_BS!$I$5:$I$28)</f>
        <v>0</v>
      </c>
      <c r="J20" s="35">
        <f>SUMIF(Est_BS!$D$5:$D$28,D20,Est_BS!$J$5:$J$28)</f>
        <v>0</v>
      </c>
      <c r="K20" s="35">
        <f>SUMIF(Est_BS!$D$5:$D$28,D20,Est_BS!$K$5:$K$28)</f>
        <v>0</v>
      </c>
      <c r="L20" s="35">
        <f>SUMIF(Est_BS!$D$5:$D$28,D20,Est_BS!$L$5:$L$28)</f>
        <v>0</v>
      </c>
      <c r="M20" s="35">
        <f>SUMIF(Est_BS!$D$5:$D$28,D20,Est_BS!$M$5:$M$28)</f>
        <v>0</v>
      </c>
      <c r="N20" s="31" t="s">
        <v>3</v>
      </c>
      <c r="O20" s="32"/>
    </row>
    <row r="21" spans="1:15" ht="14.25" customHeight="1" x14ac:dyDescent="0.3">
      <c r="A21" s="41"/>
      <c r="B21" s="41"/>
      <c r="C21" s="41"/>
      <c r="D21" s="41" t="s">
        <v>91</v>
      </c>
      <c r="E21" s="41"/>
      <c r="F21" s="35">
        <f>SUMIF(Est_BS!$D$5:$D$28,D21,Est_BS!$F$5:$F$28)</f>
        <v>21785106</v>
      </c>
      <c r="G21" s="35">
        <f>SUMIF(Est_BS!$D$5:$D$28,D21,Est_BS!$G$5:$G$28)</f>
        <v>20426400</v>
      </c>
      <c r="H21" s="35">
        <f>SUMIF(Est_BS!$D$5:$D$28,D21,Est_BS!$H$5:$H$28)</f>
        <v>19747046</v>
      </c>
      <c r="I21" s="35">
        <f>SUMIF(Est_BS!$D$5:$D$28,D21,Est_BS!$I$5:$I$28)</f>
        <v>0</v>
      </c>
      <c r="J21" s="35">
        <f>SUMIF(Est_BS!$D$5:$D$28,D21,Est_BS!$J$5:$J$28)</f>
        <v>0</v>
      </c>
      <c r="K21" s="35">
        <f>SUMIF(Est_BS!$D$5:$D$28,D21,Est_BS!$K$5:$K$28)</f>
        <v>0</v>
      </c>
      <c r="L21" s="35">
        <f>SUMIF(Est_BS!$D$5:$D$28,D21,Est_BS!$L$5:$L$28)</f>
        <v>0</v>
      </c>
      <c r="M21" s="35">
        <f>SUMIF(Est_BS!$D$5:$D$28,D21,Est_BS!$M$5:$M$28)</f>
        <v>0</v>
      </c>
      <c r="N21" s="31"/>
      <c r="O21" s="32"/>
    </row>
    <row r="22" spans="1:15" ht="14.25" customHeight="1" x14ac:dyDescent="0.3">
      <c r="A22" s="41"/>
      <c r="B22" s="41"/>
      <c r="C22" s="41"/>
      <c r="D22" s="41"/>
      <c r="E22" s="41" t="s">
        <v>92</v>
      </c>
      <c r="F22" s="35">
        <f>SUMIF(Est_BS!$E$5:$E$28,E22,Est_BS!$F$5:$F$28)</f>
        <v>27174134</v>
      </c>
      <c r="G22" s="35">
        <f>SUMIF(Est_BS!$E$5:$E$28,E22,Est_BS!$G$5:$G$28)</f>
        <v>27174134</v>
      </c>
      <c r="H22" s="35">
        <f>SUMIF(Est_BS!$E$5:$E$28,E22,Est_BS!$H$5:$H$28)</f>
        <v>27174134</v>
      </c>
      <c r="I22" s="35">
        <f>SUMIF(Est_BS!$E$5:$E$28,E22,Est_BS!$I$5:$I$28)</f>
        <v>0</v>
      </c>
      <c r="J22" s="35">
        <f>SUMIF(Est_BS!$E$5:$E$28,E22,Est_BS!$J$5:$J$28)</f>
        <v>0</v>
      </c>
      <c r="K22" s="35">
        <f>SUMIF(Est_BS!$E$5:$E$28,E22,Est_BS!$K$5:$K$28)</f>
        <v>0</v>
      </c>
      <c r="L22" s="35">
        <f>SUMIF(Est_BS!$E$5:$E$28,E22,Est_BS!$L$5:$L$28)</f>
        <v>0</v>
      </c>
      <c r="M22" s="35">
        <f>SUMIF(Est_BS!$E$5:$E$28,E22,Est_BS!$M$5:$M$28)</f>
        <v>0</v>
      </c>
      <c r="N22" s="31" t="s">
        <v>3</v>
      </c>
      <c r="O22" s="32"/>
    </row>
    <row r="23" spans="1:15" ht="14.25" customHeight="1" x14ac:dyDescent="0.3">
      <c r="A23" s="41"/>
      <c r="B23" s="41"/>
      <c r="C23" s="41"/>
      <c r="D23" s="41"/>
      <c r="E23" s="41" t="s">
        <v>93</v>
      </c>
      <c r="F23" s="35">
        <f>SUMIF(Est_BS!$E$5:$E$28,E23,Est_BS!$F$5:$F$28)</f>
        <v>-5389028</v>
      </c>
      <c r="G23" s="35">
        <f>SUMIF(Est_BS!$E$5:$E$28,E23,Est_BS!$G$5:$G$28)</f>
        <v>-6747734</v>
      </c>
      <c r="H23" s="35">
        <f>SUMIF(Est_BS!$E$5:$E$28,E23,Est_BS!$H$5:$H$28)</f>
        <v>-7427088</v>
      </c>
      <c r="I23" s="35">
        <f>SUMIF(Est_BS!$E$5:$E$28,E23,Est_BS!$I$5:$I$28)</f>
        <v>0</v>
      </c>
      <c r="J23" s="35">
        <f>SUMIF(Est_BS!$E$5:$E$28,E23,Est_BS!$J$5:$J$28)</f>
        <v>0</v>
      </c>
      <c r="K23" s="35">
        <f>SUMIF(Est_BS!$E$5:$E$28,E23,Est_BS!$K$5:$K$28)</f>
        <v>0</v>
      </c>
      <c r="L23" s="35">
        <f>SUMIF(Est_BS!$E$5:$E$28,E23,Est_BS!$L$5:$L$28)</f>
        <v>0</v>
      </c>
      <c r="M23" s="35">
        <f>SUMIF(Est_BS!$E$5:$E$28,E23,Est_BS!$M$5:$M$28)</f>
        <v>0</v>
      </c>
      <c r="N23" s="31" t="s">
        <v>3</v>
      </c>
      <c r="O23" s="32"/>
    </row>
    <row r="24" spans="1:15" ht="14.25" customHeight="1" x14ac:dyDescent="0.3">
      <c r="A24" s="41"/>
      <c r="B24" s="41"/>
      <c r="C24" s="41"/>
      <c r="D24" s="41" t="s">
        <v>94</v>
      </c>
      <c r="E24" s="41"/>
      <c r="F24" s="35">
        <f>SUMIF(Est_BS!$D$5:$D$28,D24,Est_BS!$F$5:$F$28)</f>
        <v>29980293</v>
      </c>
      <c r="G24" s="35">
        <f>SUMIF(Est_BS!$D$5:$D$28,D24,Est_BS!$G$5:$G$28)</f>
        <v>28110504</v>
      </c>
      <c r="H24" s="35">
        <f>SUMIF(Est_BS!$D$5:$D$28,D24,Est_BS!$H$5:$H$28)</f>
        <v>27175609</v>
      </c>
      <c r="I24" s="35">
        <f>SUMIF(Est_BS!$D$5:$D$28,D24,Est_BS!$I$5:$I$28)</f>
        <v>0</v>
      </c>
      <c r="J24" s="35">
        <f>SUMIF(Est_BS!$D$5:$D$28,D24,Est_BS!$J$5:$J$28)</f>
        <v>0</v>
      </c>
      <c r="K24" s="35">
        <f>SUMIF(Est_BS!$D$5:$D$28,D24,Est_BS!$K$5:$K$28)</f>
        <v>0</v>
      </c>
      <c r="L24" s="35">
        <f>SUMIF(Est_BS!$D$5:$D$28,D24,Est_BS!$L$5:$L$28)</f>
        <v>0</v>
      </c>
      <c r="M24" s="35">
        <f>SUMIF(Est_BS!$D$5:$D$28,D24,Est_BS!$M$5:$M$28)</f>
        <v>0</v>
      </c>
      <c r="N24" s="31"/>
      <c r="O24" s="32"/>
    </row>
    <row r="25" spans="1:15" ht="14.25" customHeight="1" x14ac:dyDescent="0.3">
      <c r="A25" s="41"/>
      <c r="B25" s="41"/>
      <c r="C25" s="41"/>
      <c r="D25" s="41"/>
      <c r="E25" s="41" t="s">
        <v>95</v>
      </c>
      <c r="F25" s="35">
        <f>SUMIF(Est_BS!$E$5:$E$28,E25,Est_BS!$F$5:$F$28)</f>
        <v>37395794</v>
      </c>
      <c r="G25" s="35">
        <f>SUMIF(Est_BS!$E$5:$E$28,E25,Est_BS!$G$5:$G$28)</f>
        <v>37395794</v>
      </c>
      <c r="H25" s="35">
        <f>SUMIF(Est_BS!$E$5:$E$28,E25,Est_BS!$H$5:$H$28)</f>
        <v>37395794</v>
      </c>
      <c r="I25" s="35">
        <f>SUMIF(Est_BS!$E$5:$E$28,E25,Est_BS!$I$5:$I$28)</f>
        <v>0</v>
      </c>
      <c r="J25" s="35">
        <f>SUMIF(Est_BS!$E$5:$E$28,E25,Est_BS!$J$5:$J$28)</f>
        <v>0</v>
      </c>
      <c r="K25" s="35">
        <f>SUMIF(Est_BS!$E$5:$E$28,E25,Est_BS!$K$5:$K$28)</f>
        <v>0</v>
      </c>
      <c r="L25" s="35">
        <f>SUMIF(Est_BS!$E$5:$E$28,E25,Est_BS!$L$5:$L$28)</f>
        <v>0</v>
      </c>
      <c r="M25" s="35">
        <f>SUMIF(Est_BS!$E$5:$E$28,E25,Est_BS!$M$5:$M$28)</f>
        <v>0</v>
      </c>
      <c r="N25" s="31" t="s">
        <v>3</v>
      </c>
      <c r="O25" s="32"/>
    </row>
    <row r="26" spans="1:15" ht="14.25" customHeight="1" x14ac:dyDescent="0.3">
      <c r="A26" s="41"/>
      <c r="B26" s="41"/>
      <c r="C26" s="41"/>
      <c r="D26" s="41"/>
      <c r="E26" s="41" t="s">
        <v>96</v>
      </c>
      <c r="F26" s="35">
        <f>SUMIF(Est_BS!$E$5:$E$28,E26,Est_BS!$F$5:$F$28)</f>
        <v>-7415501</v>
      </c>
      <c r="G26" s="35">
        <f>SUMIF(Est_BS!$E$5:$E$28,E26,Est_BS!$G$5:$G$28)</f>
        <v>-9285290</v>
      </c>
      <c r="H26" s="35">
        <f>SUMIF(Est_BS!$E$5:$E$28,E26,Est_BS!$H$5:$H$28)</f>
        <v>-10220185</v>
      </c>
      <c r="I26" s="35">
        <f>SUMIF(Est_BS!$E$5:$E$28,E26,Est_BS!$I$5:$I$28)</f>
        <v>0</v>
      </c>
      <c r="J26" s="35">
        <f>SUMIF(Est_BS!$E$5:$E$28,E26,Est_BS!$J$5:$J$28)</f>
        <v>0</v>
      </c>
      <c r="K26" s="35">
        <f>SUMIF(Est_BS!$E$5:$E$28,E26,Est_BS!$K$5:$K$28)</f>
        <v>0</v>
      </c>
      <c r="L26" s="35">
        <f>SUMIF(Est_BS!$E$5:$E$28,E26,Est_BS!$L$5:$L$28)</f>
        <v>0</v>
      </c>
      <c r="M26" s="35">
        <f>SUMIF(Est_BS!$E$5:$E$28,E26,Est_BS!$M$5:$M$28)</f>
        <v>0</v>
      </c>
      <c r="N26" s="31" t="s">
        <v>3</v>
      </c>
      <c r="O26" s="32"/>
    </row>
    <row r="27" spans="1:15" ht="14.25" customHeight="1" x14ac:dyDescent="0.3">
      <c r="A27" s="41"/>
      <c r="B27" s="41"/>
      <c r="C27" s="41" t="s">
        <v>114</v>
      </c>
      <c r="D27" s="41"/>
      <c r="E27" s="41"/>
      <c r="F27" s="35">
        <f>SUMIF(Est_BS!$C$5:$C$28,C27,Est_BS!$F$5:$F$28)</f>
        <v>3380178</v>
      </c>
      <c r="G27" s="35">
        <f>SUMIF(Est_BS!$C$5:$C$28,C27,Est_BS!$G$5:$G$28)</f>
        <v>2979548</v>
      </c>
      <c r="H27" s="35">
        <f>SUMIF(Est_BS!$C$5:$C$28,C27,Est_BS!$H$5:$H$28)</f>
        <v>2779233</v>
      </c>
      <c r="I27" s="35">
        <f>SUMIF(Est_BS!$C$5:$C$28,C27,Est_BS!$I$5:$I$28)</f>
        <v>0</v>
      </c>
      <c r="J27" s="35">
        <f>SUMIF(Est_BS!$C$5:$C$28,C27,Est_BS!$J$5:$J$28)</f>
        <v>0</v>
      </c>
      <c r="K27" s="35">
        <f>SUMIF(Est_BS!$C$5:$C$28,C27,Est_BS!$K$5:$K$28)</f>
        <v>0</v>
      </c>
      <c r="L27" s="35">
        <f>SUMIF(Est_BS!$C$5:$C$28,C27,Est_BS!$L$5:$L$28)</f>
        <v>0</v>
      </c>
      <c r="M27" s="35">
        <f>SUMIF(Est_BS!$C$5:$C$28,C27,Est_BS!$M$5:$M$28)</f>
        <v>0</v>
      </c>
      <c r="N27" s="31"/>
      <c r="O27" s="32"/>
    </row>
    <row r="28" spans="1:15" ht="14.25" customHeight="1" x14ac:dyDescent="0.3">
      <c r="A28" s="41"/>
      <c r="B28" s="41"/>
      <c r="C28" s="41"/>
      <c r="D28" s="41" t="s">
        <v>97</v>
      </c>
      <c r="E28" s="41"/>
      <c r="F28" s="35">
        <f>SUMIF(Est_BS!$D$5:$D$28,D28,Est_BS!$F$5:$F$28)</f>
        <v>3380178</v>
      </c>
      <c r="G28" s="35">
        <f>SUMIF(Est_BS!$D$5:$D$28,D28,Est_BS!$G$5:$G$28)</f>
        <v>2979548</v>
      </c>
      <c r="H28" s="35">
        <f>SUMIF(Est_BS!$D$5:$D$28,D28,Est_BS!$H$5:$H$28)</f>
        <v>2779233</v>
      </c>
      <c r="I28" s="35">
        <f>SUMIF(Est_BS!$D$5:$D$28,D28,Est_BS!$I$5:$I$28)</f>
        <v>0</v>
      </c>
      <c r="J28" s="35">
        <f>SUMIF(Est_BS!$D$5:$D$28,D28,Est_BS!$J$5:$J$28)</f>
        <v>0</v>
      </c>
      <c r="K28" s="35">
        <f>SUMIF(Est_BS!$D$5:$D$28,D28,Est_BS!$K$5:$K$28)</f>
        <v>0</v>
      </c>
      <c r="L28" s="35">
        <f>SUMIF(Est_BS!$D$5:$D$28,D28,Est_BS!$L$5:$L$28)</f>
        <v>0</v>
      </c>
      <c r="M28" s="35">
        <f>SUMIF(Est_BS!$D$5:$D$28,D28,Est_BS!$M$5:$M$28)</f>
        <v>0</v>
      </c>
      <c r="N28" s="31" t="s">
        <v>3</v>
      </c>
      <c r="O28" s="32"/>
    </row>
    <row r="29" spans="1:15" ht="14.25" customHeight="1" x14ac:dyDescent="0.3">
      <c r="A29" s="41"/>
      <c r="B29" s="41"/>
      <c r="C29" s="41" t="s">
        <v>115</v>
      </c>
      <c r="D29" s="41"/>
      <c r="E29" s="41"/>
      <c r="F29" s="35">
        <f>SUMIF(Est_BS!$C$5:$C$28,C29,Est_BS!$F$5:$F$28)</f>
        <v>1800358</v>
      </c>
      <c r="G29" s="35">
        <f>SUMIF(Est_BS!$C$5:$C$28,C29,Est_BS!$G$5:$G$28)</f>
        <v>1673263</v>
      </c>
      <c r="H29" s="35">
        <f>SUMIF(Est_BS!$C$5:$C$28,C29,Est_BS!$H$5:$H$28)</f>
        <v>1673263</v>
      </c>
      <c r="I29" s="35">
        <f>SUMIF(Est_BS!$C$5:$C$28,C29,Est_BS!$I$5:$I$28)</f>
        <v>1673263</v>
      </c>
      <c r="J29" s="35">
        <f>SUMIF(Est_BS!$C$5:$C$28,C29,Est_BS!$J$5:$J$28)</f>
        <v>1673263</v>
      </c>
      <c r="K29" s="35">
        <f>SUMIF(Est_BS!$C$5:$C$28,C29,Est_BS!$K$5:$K$28)</f>
        <v>1673263</v>
      </c>
      <c r="L29" s="35">
        <f>SUMIF(Est_BS!$C$5:$C$28,C29,Est_BS!$L$5:$L$28)</f>
        <v>1673263</v>
      </c>
      <c r="M29" s="35">
        <f>SUMIF(Est_BS!$C$5:$C$28,C29,Est_BS!$M$5:$M$28)</f>
        <v>1673263</v>
      </c>
      <c r="N29" s="31"/>
      <c r="O29" s="32"/>
    </row>
    <row r="30" spans="1:15" ht="14.25" customHeight="1" x14ac:dyDescent="0.3">
      <c r="A30" s="41"/>
      <c r="B30" s="41"/>
      <c r="C30" s="41"/>
      <c r="D30" s="41" t="s">
        <v>98</v>
      </c>
      <c r="E30" s="41"/>
      <c r="F30" s="35">
        <f>SUMIF(Est_BS!$D$5:$D$28,D30,Est_BS!$F$5:$F$28)</f>
        <v>1146200</v>
      </c>
      <c r="G30" s="35">
        <f>SUMIF(Est_BS!$D$5:$D$28,D30,Est_BS!$G$5:$G$28)</f>
        <v>1146200</v>
      </c>
      <c r="H30" s="35">
        <f>SUMIF(Est_BS!$D$5:$D$28,D30,Est_BS!$H$5:$H$28)</f>
        <v>1146200</v>
      </c>
      <c r="I30" s="35">
        <f>SUMIF(Est_BS!$D$5:$D$28,D30,Est_BS!$I$5:$I$28)</f>
        <v>1146200</v>
      </c>
      <c r="J30" s="35">
        <f>SUMIF(Est_BS!$D$5:$D$28,D30,Est_BS!$J$5:$J$28)</f>
        <v>1146200</v>
      </c>
      <c r="K30" s="35">
        <f>SUMIF(Est_BS!$D$5:$D$28,D30,Est_BS!$K$5:$K$28)</f>
        <v>1146200</v>
      </c>
      <c r="L30" s="35">
        <f>SUMIF(Est_BS!$D$5:$D$28,D30,Est_BS!$L$5:$L$28)</f>
        <v>1146200</v>
      </c>
      <c r="M30" s="35">
        <f>SUMIF(Est_BS!$D$5:$D$28,D30,Est_BS!$M$5:$M$28)</f>
        <v>1146200</v>
      </c>
      <c r="N30" s="31" t="s">
        <v>2</v>
      </c>
      <c r="O30" s="32"/>
    </row>
    <row r="31" spans="1:15" ht="14.25" customHeight="1" x14ac:dyDescent="0.3">
      <c r="A31" s="41"/>
      <c r="B31" s="41"/>
      <c r="C31" s="41"/>
      <c r="D31" s="41" t="s">
        <v>99</v>
      </c>
      <c r="E31" s="41"/>
      <c r="F31" s="35">
        <f>SUMIF(Est_BS!$D$5:$D$28,D31,Est_BS!$F$5:$F$28)</f>
        <v>654158</v>
      </c>
      <c r="G31" s="35">
        <f>SUMIF(Est_BS!$D$5:$D$28,D31,Est_BS!$G$5:$G$28)</f>
        <v>527063</v>
      </c>
      <c r="H31" s="35">
        <f>SUMIF(Est_BS!$D$5:$D$28,D31,Est_BS!$H$5:$H$28)</f>
        <v>527063</v>
      </c>
      <c r="I31" s="35">
        <f>SUMIF(Est_BS!$D$5:$D$28,D31,Est_BS!$I$5:$I$28)</f>
        <v>527063</v>
      </c>
      <c r="J31" s="35">
        <f>SUMIF(Est_BS!$D$5:$D$28,D31,Est_BS!$J$5:$J$28)</f>
        <v>527063</v>
      </c>
      <c r="K31" s="35">
        <f>SUMIF(Est_BS!$D$5:$D$28,D31,Est_BS!$K$5:$K$28)</f>
        <v>527063</v>
      </c>
      <c r="L31" s="35">
        <f>SUMIF(Est_BS!$D$5:$D$28,D31,Est_BS!$L$5:$L$28)</f>
        <v>527063</v>
      </c>
      <c r="M31" s="35">
        <f>SUMIF(Est_BS!$D$5:$D$28,D31,Est_BS!$M$5:$M$28)</f>
        <v>527063</v>
      </c>
      <c r="N31" s="31" t="s">
        <v>2</v>
      </c>
      <c r="O31" s="32"/>
    </row>
    <row r="32" spans="1:15" ht="14.25" customHeight="1" x14ac:dyDescent="0.3">
      <c r="A32" s="41" t="s">
        <v>109</v>
      </c>
      <c r="B32" s="41"/>
      <c r="C32" s="41"/>
      <c r="D32" s="41"/>
      <c r="E32" s="41"/>
      <c r="F32" s="35">
        <f>SUMIF(Est_BS!$A$5:$A$28,A32,Est_BS!$F$5:$F$28)</f>
        <v>18553270</v>
      </c>
      <c r="G32" s="35">
        <f>SUMIF(Est_BS!$A$5:$A$28,A32,Est_BS!$G$5:$G$28)</f>
        <v>18801112</v>
      </c>
      <c r="H32" s="35">
        <f>SUMIF(Est_BS!$A$5:$A$28,A32,Est_BS!$H$5:$H$28)</f>
        <v>16996476</v>
      </c>
      <c r="I32" s="35">
        <f>SUMIF(Est_BS!$A$5:$A$28,A32,Est_BS!$I$5:$I$28)</f>
        <v>2846546.2089471924</v>
      </c>
      <c r="J32" s="35">
        <f>SUMIF(Est_BS!$A$5:$A$28,A32,Est_BS!$J$5:$J$28)</f>
        <v>2872050.8475061208</v>
      </c>
      <c r="K32" s="35">
        <f>SUMIF(Est_BS!$A$5:$A$28,A32,Est_BS!$K$5:$K$28)</f>
        <v>2893196.1719120275</v>
      </c>
      <c r="L32" s="35">
        <f>SUMIF(Est_BS!$A$5:$A$28,A32,Est_BS!$L$5:$L$28)</f>
        <v>2913352.5894235061</v>
      </c>
      <c r="M32" s="35">
        <f>SUMIF(Est_BS!$A$5:$A$28,A32,Est_BS!$M$5:$M$28)</f>
        <v>2937893.3082768968</v>
      </c>
      <c r="N32" s="31"/>
      <c r="O32" s="32"/>
    </row>
    <row r="33" spans="1:15" ht="14.25" customHeight="1" x14ac:dyDescent="0.3">
      <c r="A33" s="41"/>
      <c r="B33" s="41" t="s">
        <v>101</v>
      </c>
      <c r="C33" s="41"/>
      <c r="D33" s="41"/>
      <c r="E33" s="41"/>
      <c r="F33" s="35">
        <f>SUMIF(Est_BS!$B$5:$B$28,B33,Est_BS!$F$5:$F$28)</f>
        <v>8093740</v>
      </c>
      <c r="G33" s="35">
        <f>SUMIF(Est_BS!$B$5:$B$28,B33,Est_BS!$G$5:$G$28)</f>
        <v>8144933</v>
      </c>
      <c r="H33" s="35">
        <f>SUMIF(Est_BS!$B$5:$B$28,B33,Est_BS!$H$5:$H$28)</f>
        <v>6340297</v>
      </c>
      <c r="I33" s="35">
        <f>SUMIF(Est_BS!$B$5:$B$28,B33,Est_BS!$I$5:$I$28)</f>
        <v>2190367.2089471924</v>
      </c>
      <c r="J33" s="35">
        <f>SUMIF(Est_BS!$B$5:$B$28,B33,Est_BS!$J$5:$J$28)</f>
        <v>2215871.8475061208</v>
      </c>
      <c r="K33" s="35">
        <f>SUMIF(Est_BS!$B$5:$B$28,B33,Est_BS!$K$5:$K$28)</f>
        <v>2237017.1719120275</v>
      </c>
      <c r="L33" s="35">
        <f>SUMIF(Est_BS!$B$5:$B$28,B33,Est_BS!$L$5:$L$28)</f>
        <v>2257173.5894235061</v>
      </c>
      <c r="M33" s="35">
        <f>SUMIF(Est_BS!$B$5:$B$28,B33,Est_BS!$M$5:$M$28)</f>
        <v>2281714.3082768968</v>
      </c>
      <c r="N33" s="31"/>
      <c r="O33" s="32"/>
    </row>
    <row r="34" spans="1:15" ht="14.25" customHeight="1" x14ac:dyDescent="0.3">
      <c r="A34" s="41"/>
      <c r="B34" s="41"/>
      <c r="C34" s="41" t="s">
        <v>102</v>
      </c>
      <c r="D34" s="41"/>
      <c r="E34" s="41"/>
      <c r="F34" s="35">
        <f>SUMIF(Est_BS!$C$5:$C$28,C34,Est_BS!$F$5:$F$28)</f>
        <v>452900</v>
      </c>
      <c r="G34" s="35">
        <f>SUMIF(Est_BS!$C$5:$C$28,C34,Est_BS!$G$5:$G$28)</f>
        <v>436583</v>
      </c>
      <c r="H34" s="35">
        <f>SUMIF(Est_BS!$C$5:$C$28,C34,Est_BS!$H$5:$H$28)</f>
        <v>657908</v>
      </c>
      <c r="I34" s="35">
        <f>SUMIF(Est_BS!$C$5:$C$28,C34,Est_BS!$I$5:$I$28)</f>
        <v>531978.20894719253</v>
      </c>
      <c r="J34" s="35">
        <f>SUMIF(Est_BS!$C$5:$C$28,C34,Est_BS!$J$5:$J$28)</f>
        <v>557482.84750612057</v>
      </c>
      <c r="K34" s="35">
        <f>SUMIF(Est_BS!$C$5:$C$28,C34,Est_BS!$K$5:$K$28)</f>
        <v>578628.17191202776</v>
      </c>
      <c r="L34" s="35">
        <f>SUMIF(Est_BS!$C$5:$C$28,C34,Est_BS!$L$5:$L$28)</f>
        <v>598784.58942350594</v>
      </c>
      <c r="M34" s="35">
        <f>SUMIF(Est_BS!$C$5:$C$28,C34,Est_BS!$M$5:$M$28)</f>
        <v>623325.30827689695</v>
      </c>
      <c r="N34" s="31" t="s">
        <v>1</v>
      </c>
      <c r="O34" s="32"/>
    </row>
    <row r="35" spans="1:15" ht="14.25" customHeight="1" x14ac:dyDescent="0.3">
      <c r="A35" s="41"/>
      <c r="B35" s="41"/>
      <c r="C35" s="41" t="s">
        <v>103</v>
      </c>
      <c r="D35" s="41"/>
      <c r="E35" s="41"/>
      <c r="F35" s="35">
        <f>SUMIF(Est_BS!$C$5:$C$28,C35,Est_BS!$F$5:$F$28)</f>
        <v>17793</v>
      </c>
      <c r="G35" s="35">
        <f>SUMIF(Est_BS!$C$5:$C$28,C35,Est_BS!$G$5:$G$28)</f>
        <v>18672</v>
      </c>
      <c r="H35" s="35">
        <f>SUMIF(Est_BS!$C$5:$C$28,C35,Est_BS!$H$5:$H$28)</f>
        <v>20976</v>
      </c>
      <c r="I35" s="35">
        <f>SUMIF(Est_BS!$C$5:$C$28,C35,Est_BS!$I$5:$I$28)</f>
        <v>20976</v>
      </c>
      <c r="J35" s="35">
        <f>SUMIF(Est_BS!$C$5:$C$28,C35,Est_BS!$J$5:$J$28)</f>
        <v>20976</v>
      </c>
      <c r="K35" s="35">
        <f>SUMIF(Est_BS!$C$5:$C$28,C35,Est_BS!$K$5:$K$28)</f>
        <v>20976</v>
      </c>
      <c r="L35" s="35">
        <f>SUMIF(Est_BS!$C$5:$C$28,C35,Est_BS!$L$5:$L$28)</f>
        <v>20976</v>
      </c>
      <c r="M35" s="35">
        <f>SUMIF(Est_BS!$C$5:$C$28,C35,Est_BS!$M$5:$M$28)</f>
        <v>20976</v>
      </c>
      <c r="N35" s="31" t="s">
        <v>2</v>
      </c>
      <c r="O35" s="32"/>
    </row>
    <row r="36" spans="1:15" ht="14.25" customHeight="1" x14ac:dyDescent="0.3">
      <c r="A36" s="41"/>
      <c r="B36" s="41"/>
      <c r="C36" s="41" t="s">
        <v>104</v>
      </c>
      <c r="D36" s="41"/>
      <c r="E36" s="41"/>
      <c r="F36" s="35">
        <f>SUMIF(Est_BS!$C$5:$C$28,C36,Est_BS!$F$5:$F$28)</f>
        <v>1599047</v>
      </c>
      <c r="G36" s="35">
        <f>SUMIF(Est_BS!$C$5:$C$28,C36,Est_BS!$G$5:$G$28)</f>
        <v>1665678</v>
      </c>
      <c r="H36" s="35">
        <f>SUMIF(Est_BS!$C$5:$C$28,C36,Est_BS!$H$5:$H$28)</f>
        <v>1637413</v>
      </c>
      <c r="I36" s="35">
        <f>SUMIF(Est_BS!$C$5:$C$28,C36,Est_BS!$I$5:$I$28)</f>
        <v>1637413</v>
      </c>
      <c r="J36" s="35">
        <f>SUMIF(Est_BS!$C$5:$C$28,C36,Est_BS!$J$5:$J$28)</f>
        <v>1637413</v>
      </c>
      <c r="K36" s="35">
        <f>SUMIF(Est_BS!$C$5:$C$28,C36,Est_BS!$K$5:$K$28)</f>
        <v>1637413</v>
      </c>
      <c r="L36" s="35">
        <f>SUMIF(Est_BS!$C$5:$C$28,C36,Est_BS!$L$5:$L$28)</f>
        <v>1637413</v>
      </c>
      <c r="M36" s="35">
        <f>SUMIF(Est_BS!$C$5:$C$28,C36,Est_BS!$M$5:$M$28)</f>
        <v>1637413</v>
      </c>
      <c r="N36" s="31" t="s">
        <v>2</v>
      </c>
      <c r="O36" s="32"/>
    </row>
    <row r="37" spans="1:15" ht="14.25" customHeight="1" x14ac:dyDescent="0.3">
      <c r="A37" s="41"/>
      <c r="B37" s="41"/>
      <c r="C37" s="41" t="s">
        <v>105</v>
      </c>
      <c r="D37" s="41"/>
      <c r="E37" s="41"/>
      <c r="F37" s="35">
        <f>SUMIF(Est_BS!$C$5:$C$28,C37,Est_BS!$F$5:$F$28)</f>
        <v>6024000</v>
      </c>
      <c r="G37" s="35">
        <f>SUMIF(Est_BS!$C$5:$C$28,C37,Est_BS!$G$5:$G$28)</f>
        <v>6024000</v>
      </c>
      <c r="H37" s="35">
        <f>SUMIF(Est_BS!$C$5:$C$28,C37,Est_BS!$H$5:$H$28)</f>
        <v>4024000</v>
      </c>
      <c r="I37" s="35">
        <f>SUMIF(Est_BS!$C$5:$C$28,C37,Est_BS!$I$5:$I$28)</f>
        <v>0</v>
      </c>
      <c r="J37" s="35">
        <f>SUMIF(Est_BS!$C$5:$C$28,C37,Est_BS!$J$5:$J$28)</f>
        <v>0</v>
      </c>
      <c r="K37" s="35">
        <f>SUMIF(Est_BS!$C$5:$C$28,C37,Est_BS!$K$5:$K$28)</f>
        <v>0</v>
      </c>
      <c r="L37" s="35">
        <f>SUMIF(Est_BS!$C$5:$C$28,C37,Est_BS!$L$5:$L$28)</f>
        <v>0</v>
      </c>
      <c r="M37" s="35">
        <f>SUMIF(Est_BS!$C$5:$C$28,C37,Est_BS!$M$5:$M$28)</f>
        <v>0</v>
      </c>
      <c r="N37" s="31" t="s">
        <v>4</v>
      </c>
      <c r="O37" s="32"/>
    </row>
    <row r="38" spans="1:15" ht="14.25" customHeight="1" x14ac:dyDescent="0.3">
      <c r="A38" s="41"/>
      <c r="B38" s="41" t="s">
        <v>106</v>
      </c>
      <c r="C38" s="41"/>
      <c r="D38" s="41"/>
      <c r="E38" s="41"/>
      <c r="F38" s="35">
        <f>SUMIF(Est_BS!$B$5:$B$28,B38,Est_BS!$F$5:$F$28)</f>
        <v>10459530</v>
      </c>
      <c r="G38" s="35">
        <f>SUMIF(Est_BS!$B$5:$B$28,B38,Est_BS!$G$5:$G$28)</f>
        <v>10656179</v>
      </c>
      <c r="H38" s="35">
        <f>SUMIF(Est_BS!$B$5:$B$28,B38,Est_BS!$H$5:$H$28)</f>
        <v>10656179</v>
      </c>
      <c r="I38" s="35">
        <f>SUMIF(Est_BS!$B$5:$B$28,B38,Est_BS!$I$5:$I$28)</f>
        <v>656179</v>
      </c>
      <c r="J38" s="35">
        <f>SUMIF(Est_BS!$B$5:$B$28,B38,Est_BS!$J$5:$J$28)</f>
        <v>656179</v>
      </c>
      <c r="K38" s="35">
        <f>SUMIF(Est_BS!$B$5:$B$28,B38,Est_BS!$K$5:$K$28)</f>
        <v>656179</v>
      </c>
      <c r="L38" s="35">
        <f>SUMIF(Est_BS!$B$5:$B$28,B38,Est_BS!$L$5:$L$28)</f>
        <v>656179</v>
      </c>
      <c r="M38" s="35">
        <f>SUMIF(Est_BS!$B$5:$B$28,B38,Est_BS!$M$5:$M$28)</f>
        <v>656179</v>
      </c>
      <c r="N38" s="31"/>
      <c r="O38" s="32"/>
    </row>
    <row r="39" spans="1:15" ht="14.25" customHeight="1" x14ac:dyDescent="0.3">
      <c r="A39" s="41"/>
      <c r="B39" s="41"/>
      <c r="C39" s="41" t="s">
        <v>107</v>
      </c>
      <c r="D39" s="41"/>
      <c r="E39" s="41"/>
      <c r="F39" s="35">
        <f>SUMIF(Est_BS!$C$5:$C$28,C39,Est_BS!$F$5:$F$28)</f>
        <v>459530</v>
      </c>
      <c r="G39" s="35">
        <f>SUMIF(Est_BS!$C$5:$C$28,C39,Est_BS!$G$5:$G$28)</f>
        <v>656179</v>
      </c>
      <c r="H39" s="35">
        <f>SUMIF(Est_BS!$C$5:$C$28,C39,Est_BS!$H$5:$H$28)</f>
        <v>656179</v>
      </c>
      <c r="I39" s="35">
        <f>SUMIF(Est_BS!$C$5:$C$28,C39,Est_BS!$I$5:$I$28)</f>
        <v>656179</v>
      </c>
      <c r="J39" s="35">
        <f>SUMIF(Est_BS!$C$5:$C$28,C39,Est_BS!$J$5:$J$28)</f>
        <v>656179</v>
      </c>
      <c r="K39" s="35">
        <f>SUMIF(Est_BS!$C$5:$C$28,C39,Est_BS!$K$5:$K$28)</f>
        <v>656179</v>
      </c>
      <c r="L39" s="35">
        <f>SUMIF(Est_BS!$C$5:$C$28,C39,Est_BS!$L$5:$L$28)</f>
        <v>656179</v>
      </c>
      <c r="M39" s="35">
        <f>SUMIF(Est_BS!$C$5:$C$28,C39,Est_BS!$M$5:$M$28)</f>
        <v>656179</v>
      </c>
      <c r="N39" s="31" t="s">
        <v>2</v>
      </c>
      <c r="O39" s="32"/>
    </row>
    <row r="40" spans="1:15" ht="14.25" customHeight="1" x14ac:dyDescent="0.3">
      <c r="A40" s="41"/>
      <c r="B40" s="41"/>
      <c r="C40" s="41" t="s">
        <v>108</v>
      </c>
      <c r="D40" s="41"/>
      <c r="E40" s="41"/>
      <c r="F40" s="35">
        <f>SUMIF(Est_BS!$C$5:$C$28,C40,Est_BS!$F$5:$F$28)</f>
        <v>10000000</v>
      </c>
      <c r="G40" s="35">
        <f>SUMIF(Est_BS!$C$5:$C$28,C40,Est_BS!$G$5:$G$28)</f>
        <v>10000000</v>
      </c>
      <c r="H40" s="35">
        <f>SUMIF(Est_BS!$C$5:$C$28,C40,Est_BS!$H$5:$H$28)</f>
        <v>10000000</v>
      </c>
      <c r="I40" s="35">
        <f>SUMIF(Est_BS!$C$5:$C$28,C40,Est_BS!$I$5:$I$28)</f>
        <v>0</v>
      </c>
      <c r="J40" s="35">
        <f>SUMIF(Est_BS!$C$5:$C$28,C40,Est_BS!$J$5:$J$28)</f>
        <v>0</v>
      </c>
      <c r="K40" s="35">
        <f>SUMIF(Est_BS!$C$5:$C$28,C40,Est_BS!$K$5:$K$28)</f>
        <v>0</v>
      </c>
      <c r="L40" s="35">
        <f>SUMIF(Est_BS!$C$5:$C$28,C40,Est_BS!$L$5:$L$28)</f>
        <v>0</v>
      </c>
      <c r="M40" s="35">
        <f>SUMIF(Est_BS!$C$5:$C$28,C40,Est_BS!$M$5:$M$28)</f>
        <v>0</v>
      </c>
      <c r="N40" s="31" t="s">
        <v>4</v>
      </c>
      <c r="O40" s="32"/>
    </row>
    <row r="41" spans="1:15" ht="14.25" customHeight="1" x14ac:dyDescent="0.3">
      <c r="A41" s="41" t="s">
        <v>110</v>
      </c>
      <c r="B41" s="41"/>
      <c r="C41" s="41"/>
      <c r="D41" s="41"/>
      <c r="E41" s="41"/>
      <c r="F41" s="35">
        <f>SUMIF(Est_BS!$A$5:$A$28,A41,Est_BS!$F$5:$F$28)</f>
        <v>78342383</v>
      </c>
      <c r="G41" s="35">
        <f>SUMIF(Est_BS!$A$5:$A$28,A41,Est_BS!$G$5:$G$28)</f>
        <v>80610309</v>
      </c>
      <c r="H41" s="35">
        <f>SUMIF(Est_BS!$A$5:$A$28,A41,Est_BS!$H$5:$H$28)</f>
        <v>85733121</v>
      </c>
      <c r="I41" s="35">
        <f>SUMIF(Est_BS!$A$5:$A$28,A41,Est_BS!$I$5:$I$28)</f>
        <v>0</v>
      </c>
      <c r="J41" s="35">
        <f>SUMIF(Est_BS!$A$5:$A$28,A41,Est_BS!$J$5:$J$28)</f>
        <v>0</v>
      </c>
      <c r="K41" s="35">
        <f>SUMIF(Est_BS!$A$5:$A$28,A41,Est_BS!$K$5:$K$28)</f>
        <v>0</v>
      </c>
      <c r="L41" s="35">
        <f>SUMIF(Est_BS!$A$5:$A$28,A41,Est_BS!$L$5:$L$28)</f>
        <v>0</v>
      </c>
      <c r="M41" s="35">
        <f>SUMIF(Est_BS!$A$5:$A$28,A41,Est_BS!$M$5:$M$28)</f>
        <v>0</v>
      </c>
      <c r="N41" s="31" t="s">
        <v>8</v>
      </c>
      <c r="O41" s="32"/>
    </row>
  </sheetData>
  <sheetProtection formatCells="0" formatColumns="0" formatRows="0" insertRows="0" deleteRows="0"/>
  <phoneticPr fontId="1" type="noConversion"/>
  <pageMargins left="0.25" right="0.25" top="0.75" bottom="0.75" header="0.3" footer="0.3"/>
  <pageSetup paperSize="9" scale="44"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375" stopIfTrue="1" id="{7D004E2C-F90A-4918-A01F-74AEB7E789B7}">
            <xm:f>Report_DCF!$B$4="M USD"</xm:f>
            <x14:dxf>
              <numFmt numFmtId="189" formatCode="#,##0,,_);\(#,##0,,\);&quot; - &quot;;@_)"/>
            </x14:dxf>
          </x14:cfRule>
          <xm:sqref>I1</xm:sqref>
        </x14:conditionalFormatting>
        <x14:conditionalFormatting xmlns:xm="http://schemas.microsoft.com/office/excel/2006/main">
          <x14:cfRule type="expression" priority="374" stopIfTrue="1" id="{ABAB9002-4EEA-453C-B8E5-5F042920AAE9}">
            <xm:f>Report_DCF!$B$4="M USD"</xm:f>
            <x14:dxf>
              <numFmt numFmtId="189" formatCode="#,##0,,_);\(#,##0,,\);&quot; - &quot;;@_)"/>
            </x14:dxf>
          </x14:cfRule>
          <xm:sqref>J1</xm:sqref>
        </x14:conditionalFormatting>
        <x14:conditionalFormatting xmlns:xm="http://schemas.microsoft.com/office/excel/2006/main">
          <x14:cfRule type="expression" priority="373" stopIfTrue="1" id="{C6340B3E-675D-4783-846E-6A2F21CD96D2}">
            <xm:f>Report_DCF!$B$4="M USD"</xm:f>
            <x14:dxf>
              <numFmt numFmtId="189" formatCode="#,##0,,_);\(#,##0,,\);&quot; - &quot;;@_)"/>
            </x14:dxf>
          </x14:cfRule>
          <xm:sqref>K1</xm:sqref>
        </x14:conditionalFormatting>
        <x14:conditionalFormatting xmlns:xm="http://schemas.microsoft.com/office/excel/2006/main">
          <x14:cfRule type="expression" priority="372" stopIfTrue="1" id="{4E980DB5-3BFD-4AAA-904A-90F12B8825FC}">
            <xm:f>Report_DCF!$B$4="M USD"</xm:f>
            <x14:dxf>
              <numFmt numFmtId="189" formatCode="#,##0,,_);\(#,##0,,\);&quot; - &quot;;@_)"/>
            </x14:dxf>
          </x14:cfRule>
          <xm:sqref>L1</xm:sqref>
        </x14:conditionalFormatting>
        <x14:conditionalFormatting xmlns:xm="http://schemas.microsoft.com/office/excel/2006/main">
          <x14:cfRule type="expression" priority="371" stopIfTrue="1" id="{EDB48F83-C9FA-40C9-993C-7AF11D79050D}">
            <xm:f>Report_DCF!$B$4="M USD"</xm:f>
            <x14:dxf>
              <numFmt numFmtId="189" formatCode="#,##0,,_);\(#,##0,,\);&quot; - &quot;;@_)"/>
            </x14:dxf>
          </x14:cfRule>
          <xm:sqref>M1</xm:sqref>
        </x14:conditionalFormatting>
        <x14:conditionalFormatting xmlns:xm="http://schemas.microsoft.com/office/excel/2006/main">
          <x14:cfRule type="expression" priority="370" stopIfTrue="1" id="{7F07695D-AF9C-4ECA-8EA9-AF6F9A4639E6}">
            <xm:f>Report_DCF!$B$4="M USD"</xm:f>
            <x14:dxf>
              <numFmt numFmtId="189" formatCode="#,##0,,_);\(#,##0,,\);&quot; - &quot;;@_)"/>
            </x14:dxf>
          </x14:cfRule>
          <xm:sqref>F5</xm:sqref>
        </x14:conditionalFormatting>
        <x14:conditionalFormatting xmlns:xm="http://schemas.microsoft.com/office/excel/2006/main">
          <x14:cfRule type="expression" priority="369" stopIfTrue="1" id="{A7F8A483-6405-4CB0-BEA2-750A2C85BB53}">
            <xm:f>Report_DCF!$B$4="M USD"</xm:f>
            <x14:dxf>
              <numFmt numFmtId="189" formatCode="#,##0,,_);\(#,##0,,\);&quot; - &quot;;@_)"/>
            </x14:dxf>
          </x14:cfRule>
          <xm:sqref>G5</xm:sqref>
        </x14:conditionalFormatting>
        <x14:conditionalFormatting xmlns:xm="http://schemas.microsoft.com/office/excel/2006/main">
          <x14:cfRule type="expression" priority="368" stopIfTrue="1" id="{04D9929D-0318-4FAD-92F7-6F89035628A1}">
            <xm:f>Report_DCF!$B$4="M USD"</xm:f>
            <x14:dxf>
              <numFmt numFmtId="189" formatCode="#,##0,,_);\(#,##0,,\);&quot; - &quot;;@_)"/>
            </x14:dxf>
          </x14:cfRule>
          <xm:sqref>H5</xm:sqref>
        </x14:conditionalFormatting>
        <x14:conditionalFormatting xmlns:xm="http://schemas.microsoft.com/office/excel/2006/main">
          <x14:cfRule type="expression" priority="367" stopIfTrue="1" id="{FDD18945-CF81-4C24-B970-6F3F1E8024E9}">
            <xm:f>Report_DCF!$B$4="M USD"</xm:f>
            <x14:dxf>
              <numFmt numFmtId="189" formatCode="#,##0,,_);\(#,##0,,\);&quot; - &quot;;@_)"/>
            </x14:dxf>
          </x14:cfRule>
          <xm:sqref>I5</xm:sqref>
        </x14:conditionalFormatting>
        <x14:conditionalFormatting xmlns:xm="http://schemas.microsoft.com/office/excel/2006/main">
          <x14:cfRule type="expression" priority="366" stopIfTrue="1" id="{08A16CB4-F73D-48B9-9AA7-F45D833E2ACD}">
            <xm:f>Report_DCF!$B$4="M USD"</xm:f>
            <x14:dxf>
              <numFmt numFmtId="189" formatCode="#,##0,,_);\(#,##0,,\);&quot; - &quot;;@_)"/>
            </x14:dxf>
          </x14:cfRule>
          <xm:sqref>J5</xm:sqref>
        </x14:conditionalFormatting>
        <x14:conditionalFormatting xmlns:xm="http://schemas.microsoft.com/office/excel/2006/main">
          <x14:cfRule type="expression" priority="365" stopIfTrue="1" id="{93A551D7-9445-4FEE-A59F-39F59C0B612C}">
            <xm:f>Report_DCF!$B$4="M USD"</xm:f>
            <x14:dxf>
              <numFmt numFmtId="189" formatCode="#,##0,,_);\(#,##0,,\);&quot; - &quot;;@_)"/>
            </x14:dxf>
          </x14:cfRule>
          <xm:sqref>K5</xm:sqref>
        </x14:conditionalFormatting>
        <x14:conditionalFormatting xmlns:xm="http://schemas.microsoft.com/office/excel/2006/main">
          <x14:cfRule type="expression" priority="364" stopIfTrue="1" id="{AA63109E-9F64-49D6-95C5-0AD52C138878}">
            <xm:f>Report_DCF!$B$4="M USD"</xm:f>
            <x14:dxf>
              <numFmt numFmtId="189" formatCode="#,##0,,_);\(#,##0,,\);&quot; - &quot;;@_)"/>
            </x14:dxf>
          </x14:cfRule>
          <xm:sqref>L5</xm:sqref>
        </x14:conditionalFormatting>
        <x14:conditionalFormatting xmlns:xm="http://schemas.microsoft.com/office/excel/2006/main">
          <x14:cfRule type="expression" priority="363" stopIfTrue="1" id="{909465F5-6F57-4C13-A15C-E09BE87ACDFE}">
            <xm:f>Report_DCF!$B$4="M USD"</xm:f>
            <x14:dxf>
              <numFmt numFmtId="189" formatCode="#,##0,,_);\(#,##0,,\);&quot; - &quot;;@_)"/>
            </x14:dxf>
          </x14:cfRule>
          <xm:sqref>M5</xm:sqref>
        </x14:conditionalFormatting>
        <x14:conditionalFormatting xmlns:xm="http://schemas.microsoft.com/office/excel/2006/main">
          <x14:cfRule type="expression" priority="362" stopIfTrue="1" id="{4FCF17DD-9252-4112-9677-7102D382D975}">
            <xm:f>Report_DCF!$B$4="M USD"</xm:f>
            <x14:dxf>
              <numFmt numFmtId="189" formatCode="#,##0,,_);\(#,##0,,\);&quot; - &quot;;@_)"/>
            </x14:dxf>
          </x14:cfRule>
          <xm:sqref>N5</xm:sqref>
        </x14:conditionalFormatting>
        <x14:conditionalFormatting xmlns:xm="http://schemas.microsoft.com/office/excel/2006/main">
          <x14:cfRule type="expression" priority="361" stopIfTrue="1" id="{D76749F9-0384-4FA0-A048-8BC2224D4984}">
            <xm:f>Report_DCF!$B$4="M USD"</xm:f>
            <x14:dxf>
              <numFmt numFmtId="189" formatCode="#,##0,,_);\(#,##0,,\);&quot; - &quot;;@_)"/>
            </x14:dxf>
          </x14:cfRule>
          <xm:sqref>O5</xm:sqref>
        </x14:conditionalFormatting>
        <x14:conditionalFormatting xmlns:xm="http://schemas.microsoft.com/office/excel/2006/main">
          <x14:cfRule type="expression" priority="360" stopIfTrue="1" id="{F3EB115A-63D3-4A2F-A776-CCE242532170}">
            <xm:f>Report_DCF!$B$4="M USD"</xm:f>
            <x14:dxf>
              <numFmt numFmtId="189" formatCode="#,##0,,_);\(#,##0,,\);&quot; - &quot;;@_)"/>
            </x14:dxf>
          </x14:cfRule>
          <xm:sqref>F6</xm:sqref>
        </x14:conditionalFormatting>
        <x14:conditionalFormatting xmlns:xm="http://schemas.microsoft.com/office/excel/2006/main">
          <x14:cfRule type="expression" priority="359" stopIfTrue="1" id="{CE1090BE-8DA3-4CFA-9440-A600DD17E110}">
            <xm:f>Report_DCF!$B$4="M USD"</xm:f>
            <x14:dxf>
              <numFmt numFmtId="189" formatCode="#,##0,,_);\(#,##0,,\);&quot; - &quot;;@_)"/>
            </x14:dxf>
          </x14:cfRule>
          <xm:sqref>G6</xm:sqref>
        </x14:conditionalFormatting>
        <x14:conditionalFormatting xmlns:xm="http://schemas.microsoft.com/office/excel/2006/main">
          <x14:cfRule type="expression" priority="358" stopIfTrue="1" id="{4ED210D3-F259-48BB-B661-778E0292E0AB}">
            <xm:f>Report_DCF!$B$4="M USD"</xm:f>
            <x14:dxf>
              <numFmt numFmtId="189" formatCode="#,##0,,_);\(#,##0,,\);&quot; - &quot;;@_)"/>
            </x14:dxf>
          </x14:cfRule>
          <xm:sqref>H6</xm:sqref>
        </x14:conditionalFormatting>
        <x14:conditionalFormatting xmlns:xm="http://schemas.microsoft.com/office/excel/2006/main">
          <x14:cfRule type="expression" priority="357" stopIfTrue="1" id="{CD891E3D-52C7-4AFE-8035-128EB4560A56}">
            <xm:f>Report_DCF!$B$4="M USD"</xm:f>
            <x14:dxf>
              <numFmt numFmtId="189" formatCode="#,##0,,_);\(#,##0,,\);&quot; - &quot;;@_)"/>
            </x14:dxf>
          </x14:cfRule>
          <xm:sqref>I6</xm:sqref>
        </x14:conditionalFormatting>
        <x14:conditionalFormatting xmlns:xm="http://schemas.microsoft.com/office/excel/2006/main">
          <x14:cfRule type="expression" priority="356" stopIfTrue="1" id="{6CD843D6-DAD3-4BFE-AE16-7DE57184B7E3}">
            <xm:f>Report_DCF!$B$4="M USD"</xm:f>
            <x14:dxf>
              <numFmt numFmtId="189" formatCode="#,##0,,_);\(#,##0,,\);&quot; - &quot;;@_)"/>
            </x14:dxf>
          </x14:cfRule>
          <xm:sqref>J6</xm:sqref>
        </x14:conditionalFormatting>
        <x14:conditionalFormatting xmlns:xm="http://schemas.microsoft.com/office/excel/2006/main">
          <x14:cfRule type="expression" priority="355" stopIfTrue="1" id="{E27F5517-5AC2-46D2-842A-CEB6C9743EA3}">
            <xm:f>Report_DCF!$B$4="M USD"</xm:f>
            <x14:dxf>
              <numFmt numFmtId="189" formatCode="#,##0,,_);\(#,##0,,\);&quot; - &quot;;@_)"/>
            </x14:dxf>
          </x14:cfRule>
          <xm:sqref>K6</xm:sqref>
        </x14:conditionalFormatting>
        <x14:conditionalFormatting xmlns:xm="http://schemas.microsoft.com/office/excel/2006/main">
          <x14:cfRule type="expression" priority="354" stopIfTrue="1" id="{E7C8EF12-9355-4C4B-8A65-B94EAEDE198E}">
            <xm:f>Report_DCF!$B$4="M USD"</xm:f>
            <x14:dxf>
              <numFmt numFmtId="189" formatCode="#,##0,,_);\(#,##0,,\);&quot; - &quot;;@_)"/>
            </x14:dxf>
          </x14:cfRule>
          <xm:sqref>L6</xm:sqref>
        </x14:conditionalFormatting>
        <x14:conditionalFormatting xmlns:xm="http://schemas.microsoft.com/office/excel/2006/main">
          <x14:cfRule type="expression" priority="353" stopIfTrue="1" id="{EC882B82-36AD-4CDF-A021-2195C2BD54FC}">
            <xm:f>Report_DCF!$B$4="M USD"</xm:f>
            <x14:dxf>
              <numFmt numFmtId="189" formatCode="#,##0,,_);\(#,##0,,\);&quot; - &quot;;@_)"/>
            </x14:dxf>
          </x14:cfRule>
          <xm:sqref>M6</xm:sqref>
        </x14:conditionalFormatting>
        <x14:conditionalFormatting xmlns:xm="http://schemas.microsoft.com/office/excel/2006/main">
          <x14:cfRule type="expression" priority="352" stopIfTrue="1" id="{E8B964C8-806A-4F03-9922-FC520C6468DD}">
            <xm:f>Report_DCF!$B$4="M USD"</xm:f>
            <x14:dxf>
              <numFmt numFmtId="189" formatCode="#,##0,,_);\(#,##0,,\);&quot; - &quot;;@_)"/>
            </x14:dxf>
          </x14:cfRule>
          <xm:sqref>N6</xm:sqref>
        </x14:conditionalFormatting>
        <x14:conditionalFormatting xmlns:xm="http://schemas.microsoft.com/office/excel/2006/main">
          <x14:cfRule type="expression" priority="351" stopIfTrue="1" id="{70EB054B-C295-40E6-A2EC-50F2BBD3EEA5}">
            <xm:f>Report_DCF!$B$4="M USD"</xm:f>
            <x14:dxf>
              <numFmt numFmtId="189" formatCode="#,##0,,_);\(#,##0,,\);&quot; - &quot;;@_)"/>
            </x14:dxf>
          </x14:cfRule>
          <xm:sqref>O6</xm:sqref>
        </x14:conditionalFormatting>
        <x14:conditionalFormatting xmlns:xm="http://schemas.microsoft.com/office/excel/2006/main">
          <x14:cfRule type="expression" priority="350" stopIfTrue="1" id="{C7CFCD5C-2C9B-491D-801E-B2565948E412}">
            <xm:f>Report_DCF!$B$4="M USD"</xm:f>
            <x14:dxf>
              <numFmt numFmtId="189" formatCode="#,##0,,_);\(#,##0,,\);&quot; - &quot;;@_)"/>
            </x14:dxf>
          </x14:cfRule>
          <xm:sqref>F7</xm:sqref>
        </x14:conditionalFormatting>
        <x14:conditionalFormatting xmlns:xm="http://schemas.microsoft.com/office/excel/2006/main">
          <x14:cfRule type="expression" priority="349" stopIfTrue="1" id="{C0F878D6-7AB1-4D68-B78E-D64BDB0F20BF}">
            <xm:f>Report_DCF!$B$4="M USD"</xm:f>
            <x14:dxf>
              <numFmt numFmtId="189" formatCode="#,##0,,_);\(#,##0,,\);&quot; - &quot;;@_)"/>
            </x14:dxf>
          </x14:cfRule>
          <xm:sqref>G7</xm:sqref>
        </x14:conditionalFormatting>
        <x14:conditionalFormatting xmlns:xm="http://schemas.microsoft.com/office/excel/2006/main">
          <x14:cfRule type="expression" priority="348" stopIfTrue="1" id="{6A45415E-C147-4964-942C-2AE1EB30F427}">
            <xm:f>Report_DCF!$B$4="M USD"</xm:f>
            <x14:dxf>
              <numFmt numFmtId="189" formatCode="#,##0,,_);\(#,##0,,\);&quot; - &quot;;@_)"/>
            </x14:dxf>
          </x14:cfRule>
          <xm:sqref>H7</xm:sqref>
        </x14:conditionalFormatting>
        <x14:conditionalFormatting xmlns:xm="http://schemas.microsoft.com/office/excel/2006/main">
          <x14:cfRule type="expression" priority="347" stopIfTrue="1" id="{8C6E6DFF-C9AF-45BD-86D4-EE71AF84D34F}">
            <xm:f>Report_DCF!$B$4="M USD"</xm:f>
            <x14:dxf>
              <numFmt numFmtId="189" formatCode="#,##0,,_);\(#,##0,,\);&quot; - &quot;;@_)"/>
            </x14:dxf>
          </x14:cfRule>
          <xm:sqref>I7</xm:sqref>
        </x14:conditionalFormatting>
        <x14:conditionalFormatting xmlns:xm="http://schemas.microsoft.com/office/excel/2006/main">
          <x14:cfRule type="expression" priority="346" stopIfTrue="1" id="{267504FA-456B-4E91-A974-284A6CB8F852}">
            <xm:f>Report_DCF!$B$4="M USD"</xm:f>
            <x14:dxf>
              <numFmt numFmtId="189" formatCode="#,##0,,_);\(#,##0,,\);&quot; - &quot;;@_)"/>
            </x14:dxf>
          </x14:cfRule>
          <xm:sqref>J7</xm:sqref>
        </x14:conditionalFormatting>
        <x14:conditionalFormatting xmlns:xm="http://schemas.microsoft.com/office/excel/2006/main">
          <x14:cfRule type="expression" priority="345" stopIfTrue="1" id="{3D8BB494-DBC1-46DB-A6D9-E213AAD3ED6A}">
            <xm:f>Report_DCF!$B$4="M USD"</xm:f>
            <x14:dxf>
              <numFmt numFmtId="189" formatCode="#,##0,,_);\(#,##0,,\);&quot; - &quot;;@_)"/>
            </x14:dxf>
          </x14:cfRule>
          <xm:sqref>K7</xm:sqref>
        </x14:conditionalFormatting>
        <x14:conditionalFormatting xmlns:xm="http://schemas.microsoft.com/office/excel/2006/main">
          <x14:cfRule type="expression" priority="344" stopIfTrue="1" id="{AAA8A183-178B-4870-9EE7-0B5C7F8231D4}">
            <xm:f>Report_DCF!$B$4="M USD"</xm:f>
            <x14:dxf>
              <numFmt numFmtId="189" formatCode="#,##0,,_);\(#,##0,,\);&quot; - &quot;;@_)"/>
            </x14:dxf>
          </x14:cfRule>
          <xm:sqref>L7</xm:sqref>
        </x14:conditionalFormatting>
        <x14:conditionalFormatting xmlns:xm="http://schemas.microsoft.com/office/excel/2006/main">
          <x14:cfRule type="expression" priority="343" stopIfTrue="1" id="{600698AB-E7EC-4B91-B6CB-AEE5EB90BBD9}">
            <xm:f>Report_DCF!$B$4="M USD"</xm:f>
            <x14:dxf>
              <numFmt numFmtId="189" formatCode="#,##0,,_);\(#,##0,,\);&quot; - &quot;;@_)"/>
            </x14:dxf>
          </x14:cfRule>
          <xm:sqref>M7</xm:sqref>
        </x14:conditionalFormatting>
        <x14:conditionalFormatting xmlns:xm="http://schemas.microsoft.com/office/excel/2006/main">
          <x14:cfRule type="expression" priority="342" stopIfTrue="1" id="{B12417F6-7BF9-4E64-AC34-5C655455BF23}">
            <xm:f>Report_DCF!$B$4="M USD"</xm:f>
            <x14:dxf>
              <numFmt numFmtId="189" formatCode="#,##0,,_);\(#,##0,,\);&quot; - &quot;;@_)"/>
            </x14:dxf>
          </x14:cfRule>
          <xm:sqref>N7</xm:sqref>
        </x14:conditionalFormatting>
        <x14:conditionalFormatting xmlns:xm="http://schemas.microsoft.com/office/excel/2006/main">
          <x14:cfRule type="expression" priority="341" stopIfTrue="1" id="{B830FA6F-C2CD-456B-83AC-CA7B541D01F4}">
            <xm:f>Report_DCF!$B$4="M USD"</xm:f>
            <x14:dxf>
              <numFmt numFmtId="189" formatCode="#,##0,,_);\(#,##0,,\);&quot; - &quot;;@_)"/>
            </x14:dxf>
          </x14:cfRule>
          <xm:sqref>O7</xm:sqref>
        </x14:conditionalFormatting>
        <x14:conditionalFormatting xmlns:xm="http://schemas.microsoft.com/office/excel/2006/main">
          <x14:cfRule type="expression" priority="340" stopIfTrue="1" id="{3EDED847-21A7-42DE-A197-0362580B4BD1}">
            <xm:f>Report_DCF!$B$4="M USD"</xm:f>
            <x14:dxf>
              <numFmt numFmtId="189" formatCode="#,##0,,_);\(#,##0,,\);&quot; - &quot;;@_)"/>
            </x14:dxf>
          </x14:cfRule>
          <xm:sqref>F8</xm:sqref>
        </x14:conditionalFormatting>
        <x14:conditionalFormatting xmlns:xm="http://schemas.microsoft.com/office/excel/2006/main">
          <x14:cfRule type="expression" priority="339" stopIfTrue="1" id="{D7D6C9E3-72A2-4488-BC98-633E1B0B53E4}">
            <xm:f>Report_DCF!$B$4="M USD"</xm:f>
            <x14:dxf>
              <numFmt numFmtId="189" formatCode="#,##0,,_);\(#,##0,,\);&quot; - &quot;;@_)"/>
            </x14:dxf>
          </x14:cfRule>
          <xm:sqref>G8</xm:sqref>
        </x14:conditionalFormatting>
        <x14:conditionalFormatting xmlns:xm="http://schemas.microsoft.com/office/excel/2006/main">
          <x14:cfRule type="expression" priority="338" stopIfTrue="1" id="{8C24D9A2-935D-48F5-9DC6-32C2B5F721FD}">
            <xm:f>Report_DCF!$B$4="M USD"</xm:f>
            <x14:dxf>
              <numFmt numFmtId="189" formatCode="#,##0,,_);\(#,##0,,\);&quot; - &quot;;@_)"/>
            </x14:dxf>
          </x14:cfRule>
          <xm:sqref>H8</xm:sqref>
        </x14:conditionalFormatting>
        <x14:conditionalFormatting xmlns:xm="http://schemas.microsoft.com/office/excel/2006/main">
          <x14:cfRule type="expression" priority="337" stopIfTrue="1" id="{E55602A9-CAA8-49B4-B67B-DC17818C7FE1}">
            <xm:f>Report_DCF!$B$4="M USD"</xm:f>
            <x14:dxf>
              <numFmt numFmtId="189" formatCode="#,##0,,_);\(#,##0,,\);&quot; - &quot;;@_)"/>
            </x14:dxf>
          </x14:cfRule>
          <xm:sqref>I8</xm:sqref>
        </x14:conditionalFormatting>
        <x14:conditionalFormatting xmlns:xm="http://schemas.microsoft.com/office/excel/2006/main">
          <x14:cfRule type="expression" priority="336" stopIfTrue="1" id="{61823861-EC0B-48AA-9465-73B53B6691F7}">
            <xm:f>Report_DCF!$B$4="M USD"</xm:f>
            <x14:dxf>
              <numFmt numFmtId="189" formatCode="#,##0,,_);\(#,##0,,\);&quot; - &quot;;@_)"/>
            </x14:dxf>
          </x14:cfRule>
          <xm:sqref>J8</xm:sqref>
        </x14:conditionalFormatting>
        <x14:conditionalFormatting xmlns:xm="http://schemas.microsoft.com/office/excel/2006/main">
          <x14:cfRule type="expression" priority="335" stopIfTrue="1" id="{F25B3D5D-1511-433A-A86D-87252C100BCB}">
            <xm:f>Report_DCF!$B$4="M USD"</xm:f>
            <x14:dxf>
              <numFmt numFmtId="189" formatCode="#,##0,,_);\(#,##0,,\);&quot; - &quot;;@_)"/>
            </x14:dxf>
          </x14:cfRule>
          <xm:sqref>K8</xm:sqref>
        </x14:conditionalFormatting>
        <x14:conditionalFormatting xmlns:xm="http://schemas.microsoft.com/office/excel/2006/main">
          <x14:cfRule type="expression" priority="334" stopIfTrue="1" id="{A5340AAA-B95A-45D7-97B2-F6BFCAC0C836}">
            <xm:f>Report_DCF!$B$4="M USD"</xm:f>
            <x14:dxf>
              <numFmt numFmtId="189" formatCode="#,##0,,_);\(#,##0,,\);&quot; - &quot;;@_)"/>
            </x14:dxf>
          </x14:cfRule>
          <xm:sqref>L8</xm:sqref>
        </x14:conditionalFormatting>
        <x14:conditionalFormatting xmlns:xm="http://schemas.microsoft.com/office/excel/2006/main">
          <x14:cfRule type="expression" priority="333" stopIfTrue="1" id="{A4DE3234-A6AD-454A-9BD7-2E4AFCC86586}">
            <xm:f>Report_DCF!$B$4="M USD"</xm:f>
            <x14:dxf>
              <numFmt numFmtId="189" formatCode="#,##0,,_);\(#,##0,,\);&quot; - &quot;;@_)"/>
            </x14:dxf>
          </x14:cfRule>
          <xm:sqref>M8</xm:sqref>
        </x14:conditionalFormatting>
        <x14:conditionalFormatting xmlns:xm="http://schemas.microsoft.com/office/excel/2006/main">
          <x14:cfRule type="expression" priority="332" stopIfTrue="1" id="{95384905-3753-4447-A04E-E820B43A406C}">
            <xm:f>Report_DCF!$B$4="M USD"</xm:f>
            <x14:dxf>
              <numFmt numFmtId="189" formatCode="#,##0,,_);\(#,##0,,\);&quot; - &quot;;@_)"/>
            </x14:dxf>
          </x14:cfRule>
          <xm:sqref>N8</xm:sqref>
        </x14:conditionalFormatting>
        <x14:conditionalFormatting xmlns:xm="http://schemas.microsoft.com/office/excel/2006/main">
          <x14:cfRule type="expression" priority="331" stopIfTrue="1" id="{CB87B521-9757-4155-B068-37A0514E8E55}">
            <xm:f>Report_DCF!$B$4="M USD"</xm:f>
            <x14:dxf>
              <numFmt numFmtId="189" formatCode="#,##0,,_);\(#,##0,,\);&quot; - &quot;;@_)"/>
            </x14:dxf>
          </x14:cfRule>
          <xm:sqref>O8</xm:sqref>
        </x14:conditionalFormatting>
        <x14:conditionalFormatting xmlns:xm="http://schemas.microsoft.com/office/excel/2006/main">
          <x14:cfRule type="expression" priority="330" stopIfTrue="1" id="{DDFEEE2B-279D-4B74-83DD-1DDDB1797879}">
            <xm:f>Report_DCF!$B$4="M USD"</xm:f>
            <x14:dxf>
              <numFmt numFmtId="189" formatCode="#,##0,,_);\(#,##0,,\);&quot; - &quot;;@_)"/>
            </x14:dxf>
          </x14:cfRule>
          <xm:sqref>F9</xm:sqref>
        </x14:conditionalFormatting>
        <x14:conditionalFormatting xmlns:xm="http://schemas.microsoft.com/office/excel/2006/main">
          <x14:cfRule type="expression" priority="329" stopIfTrue="1" id="{6BFDDAC4-170F-4A2B-8782-1DC435D3CEDA}">
            <xm:f>Report_DCF!$B$4="M USD"</xm:f>
            <x14:dxf>
              <numFmt numFmtId="189" formatCode="#,##0,,_);\(#,##0,,\);&quot; - &quot;;@_)"/>
            </x14:dxf>
          </x14:cfRule>
          <xm:sqref>G9</xm:sqref>
        </x14:conditionalFormatting>
        <x14:conditionalFormatting xmlns:xm="http://schemas.microsoft.com/office/excel/2006/main">
          <x14:cfRule type="expression" priority="328" stopIfTrue="1" id="{4AB40E9B-89C0-4CC7-9FCF-62AE516C246F}">
            <xm:f>Report_DCF!$B$4="M USD"</xm:f>
            <x14:dxf>
              <numFmt numFmtId="189" formatCode="#,##0,,_);\(#,##0,,\);&quot; - &quot;;@_)"/>
            </x14:dxf>
          </x14:cfRule>
          <xm:sqref>H9</xm:sqref>
        </x14:conditionalFormatting>
        <x14:conditionalFormatting xmlns:xm="http://schemas.microsoft.com/office/excel/2006/main">
          <x14:cfRule type="expression" priority="327" stopIfTrue="1" id="{CE275F72-3872-4C15-921A-8298CDD9802E}">
            <xm:f>Report_DCF!$B$4="M USD"</xm:f>
            <x14:dxf>
              <numFmt numFmtId="189" formatCode="#,##0,,_);\(#,##0,,\);&quot; - &quot;;@_)"/>
            </x14:dxf>
          </x14:cfRule>
          <xm:sqref>I9</xm:sqref>
        </x14:conditionalFormatting>
        <x14:conditionalFormatting xmlns:xm="http://schemas.microsoft.com/office/excel/2006/main">
          <x14:cfRule type="expression" priority="326" stopIfTrue="1" id="{279D4E2F-EEB3-4A0E-A910-60C827B5A265}">
            <xm:f>Report_DCF!$B$4="M USD"</xm:f>
            <x14:dxf>
              <numFmt numFmtId="189" formatCode="#,##0,,_);\(#,##0,,\);&quot; - &quot;;@_)"/>
            </x14:dxf>
          </x14:cfRule>
          <xm:sqref>J9</xm:sqref>
        </x14:conditionalFormatting>
        <x14:conditionalFormatting xmlns:xm="http://schemas.microsoft.com/office/excel/2006/main">
          <x14:cfRule type="expression" priority="325" stopIfTrue="1" id="{8D99B160-57FE-420A-BB77-07C0946EC1BA}">
            <xm:f>Report_DCF!$B$4="M USD"</xm:f>
            <x14:dxf>
              <numFmt numFmtId="189" formatCode="#,##0,,_);\(#,##0,,\);&quot; - &quot;;@_)"/>
            </x14:dxf>
          </x14:cfRule>
          <xm:sqref>K9</xm:sqref>
        </x14:conditionalFormatting>
        <x14:conditionalFormatting xmlns:xm="http://schemas.microsoft.com/office/excel/2006/main">
          <x14:cfRule type="expression" priority="324" stopIfTrue="1" id="{23985080-9623-4E29-86E9-EBB8A7B2A432}">
            <xm:f>Report_DCF!$B$4="M USD"</xm:f>
            <x14:dxf>
              <numFmt numFmtId="189" formatCode="#,##0,,_);\(#,##0,,\);&quot; - &quot;;@_)"/>
            </x14:dxf>
          </x14:cfRule>
          <xm:sqref>L9</xm:sqref>
        </x14:conditionalFormatting>
        <x14:conditionalFormatting xmlns:xm="http://schemas.microsoft.com/office/excel/2006/main">
          <x14:cfRule type="expression" priority="323" stopIfTrue="1" id="{6918954E-0BA6-4AF3-A0B9-091121F3AB29}">
            <xm:f>Report_DCF!$B$4="M USD"</xm:f>
            <x14:dxf>
              <numFmt numFmtId="189" formatCode="#,##0,,_);\(#,##0,,\);&quot; - &quot;;@_)"/>
            </x14:dxf>
          </x14:cfRule>
          <xm:sqref>M9</xm:sqref>
        </x14:conditionalFormatting>
        <x14:conditionalFormatting xmlns:xm="http://schemas.microsoft.com/office/excel/2006/main">
          <x14:cfRule type="expression" priority="322" stopIfTrue="1" id="{00ABCA51-C619-43BC-9956-2D2FB504F4A1}">
            <xm:f>Report_DCF!$B$4="M USD"</xm:f>
            <x14:dxf>
              <numFmt numFmtId="189" formatCode="#,##0,,_);\(#,##0,,\);&quot; - &quot;;@_)"/>
            </x14:dxf>
          </x14:cfRule>
          <xm:sqref>N9</xm:sqref>
        </x14:conditionalFormatting>
        <x14:conditionalFormatting xmlns:xm="http://schemas.microsoft.com/office/excel/2006/main">
          <x14:cfRule type="expression" priority="321" stopIfTrue="1" id="{D8EF3747-BFF1-47F5-8CFB-FC4B6548CC02}">
            <xm:f>Report_DCF!$B$4="M USD"</xm:f>
            <x14:dxf>
              <numFmt numFmtId="189" formatCode="#,##0,,_);\(#,##0,,\);&quot; - &quot;;@_)"/>
            </x14:dxf>
          </x14:cfRule>
          <xm:sqref>O9</xm:sqref>
        </x14:conditionalFormatting>
        <x14:conditionalFormatting xmlns:xm="http://schemas.microsoft.com/office/excel/2006/main">
          <x14:cfRule type="expression" priority="320" stopIfTrue="1" id="{F6D2750A-65DC-4980-A1C1-239AFCCDB1D3}">
            <xm:f>Report_DCF!$B$4="M USD"</xm:f>
            <x14:dxf>
              <numFmt numFmtId="189" formatCode="#,##0,,_);\(#,##0,,\);&quot; - &quot;;@_)"/>
            </x14:dxf>
          </x14:cfRule>
          <xm:sqref>F10</xm:sqref>
        </x14:conditionalFormatting>
        <x14:conditionalFormatting xmlns:xm="http://schemas.microsoft.com/office/excel/2006/main">
          <x14:cfRule type="expression" priority="319" stopIfTrue="1" id="{28FC1560-D62C-43F2-83C5-9B942733859D}">
            <xm:f>Report_DCF!$B$4="M USD"</xm:f>
            <x14:dxf>
              <numFmt numFmtId="189" formatCode="#,##0,,_);\(#,##0,,\);&quot; - &quot;;@_)"/>
            </x14:dxf>
          </x14:cfRule>
          <xm:sqref>G10</xm:sqref>
        </x14:conditionalFormatting>
        <x14:conditionalFormatting xmlns:xm="http://schemas.microsoft.com/office/excel/2006/main">
          <x14:cfRule type="expression" priority="318" stopIfTrue="1" id="{F032D40A-11A5-4DB9-AE62-7EE100422B0F}">
            <xm:f>Report_DCF!$B$4="M USD"</xm:f>
            <x14:dxf>
              <numFmt numFmtId="189" formatCode="#,##0,,_);\(#,##0,,\);&quot; - &quot;;@_)"/>
            </x14:dxf>
          </x14:cfRule>
          <xm:sqref>H10</xm:sqref>
        </x14:conditionalFormatting>
        <x14:conditionalFormatting xmlns:xm="http://schemas.microsoft.com/office/excel/2006/main">
          <x14:cfRule type="expression" priority="317" stopIfTrue="1" id="{6D582BB5-F7EF-4F0D-8CE1-1D991A06BD03}">
            <xm:f>Report_DCF!$B$4="M USD"</xm:f>
            <x14:dxf>
              <numFmt numFmtId="189" formatCode="#,##0,,_);\(#,##0,,\);&quot; - &quot;;@_)"/>
            </x14:dxf>
          </x14:cfRule>
          <xm:sqref>I10</xm:sqref>
        </x14:conditionalFormatting>
        <x14:conditionalFormatting xmlns:xm="http://schemas.microsoft.com/office/excel/2006/main">
          <x14:cfRule type="expression" priority="316" stopIfTrue="1" id="{E9BC92E3-CA46-4F39-8590-AE52FACC20DC}">
            <xm:f>Report_DCF!$B$4="M USD"</xm:f>
            <x14:dxf>
              <numFmt numFmtId="189" formatCode="#,##0,,_);\(#,##0,,\);&quot; - &quot;;@_)"/>
            </x14:dxf>
          </x14:cfRule>
          <xm:sqref>J10</xm:sqref>
        </x14:conditionalFormatting>
        <x14:conditionalFormatting xmlns:xm="http://schemas.microsoft.com/office/excel/2006/main">
          <x14:cfRule type="expression" priority="315" stopIfTrue="1" id="{E773C1D4-459A-4CF3-A90D-76919FB203BE}">
            <xm:f>Report_DCF!$B$4="M USD"</xm:f>
            <x14:dxf>
              <numFmt numFmtId="189" formatCode="#,##0,,_);\(#,##0,,\);&quot; - &quot;;@_)"/>
            </x14:dxf>
          </x14:cfRule>
          <xm:sqref>K10</xm:sqref>
        </x14:conditionalFormatting>
        <x14:conditionalFormatting xmlns:xm="http://schemas.microsoft.com/office/excel/2006/main">
          <x14:cfRule type="expression" priority="314" stopIfTrue="1" id="{F53F5012-07F3-4214-AE2C-F31459E02149}">
            <xm:f>Report_DCF!$B$4="M USD"</xm:f>
            <x14:dxf>
              <numFmt numFmtId="189" formatCode="#,##0,,_);\(#,##0,,\);&quot; - &quot;;@_)"/>
            </x14:dxf>
          </x14:cfRule>
          <xm:sqref>L10</xm:sqref>
        </x14:conditionalFormatting>
        <x14:conditionalFormatting xmlns:xm="http://schemas.microsoft.com/office/excel/2006/main">
          <x14:cfRule type="expression" priority="313" stopIfTrue="1" id="{B87B4DD7-8A71-490B-9CA6-9239C1CD6C0F}">
            <xm:f>Report_DCF!$B$4="M USD"</xm:f>
            <x14:dxf>
              <numFmt numFmtId="189" formatCode="#,##0,,_);\(#,##0,,\);&quot; - &quot;;@_)"/>
            </x14:dxf>
          </x14:cfRule>
          <xm:sqref>M10</xm:sqref>
        </x14:conditionalFormatting>
        <x14:conditionalFormatting xmlns:xm="http://schemas.microsoft.com/office/excel/2006/main">
          <x14:cfRule type="expression" priority="312" stopIfTrue="1" id="{4FB92934-E7FC-4C34-AA65-230D7D221B09}">
            <xm:f>Report_DCF!$B$4="M USD"</xm:f>
            <x14:dxf>
              <numFmt numFmtId="189" formatCode="#,##0,,_);\(#,##0,,\);&quot; - &quot;;@_)"/>
            </x14:dxf>
          </x14:cfRule>
          <xm:sqref>N10</xm:sqref>
        </x14:conditionalFormatting>
        <x14:conditionalFormatting xmlns:xm="http://schemas.microsoft.com/office/excel/2006/main">
          <x14:cfRule type="expression" priority="311" stopIfTrue="1" id="{ED1D6A2C-955D-4EBF-BA2D-3D31A0AFA7E8}">
            <xm:f>Report_DCF!$B$4="M USD"</xm:f>
            <x14:dxf>
              <numFmt numFmtId="189" formatCode="#,##0,,_);\(#,##0,,\);&quot; - &quot;;@_)"/>
            </x14:dxf>
          </x14:cfRule>
          <xm:sqref>O10</xm:sqref>
        </x14:conditionalFormatting>
        <x14:conditionalFormatting xmlns:xm="http://schemas.microsoft.com/office/excel/2006/main">
          <x14:cfRule type="expression" priority="310" stopIfTrue="1" id="{5B465CC6-3252-40CA-9E28-0056F2D651CE}">
            <xm:f>Report_DCF!$B$4="M USD"</xm:f>
            <x14:dxf>
              <numFmt numFmtId="189" formatCode="#,##0,,_);\(#,##0,,\);&quot; - &quot;;@_)"/>
            </x14:dxf>
          </x14:cfRule>
          <xm:sqref>F11</xm:sqref>
        </x14:conditionalFormatting>
        <x14:conditionalFormatting xmlns:xm="http://schemas.microsoft.com/office/excel/2006/main">
          <x14:cfRule type="expression" priority="309" stopIfTrue="1" id="{6AC4CDA6-E07C-41BF-A04E-F9665B82B51C}">
            <xm:f>Report_DCF!$B$4="M USD"</xm:f>
            <x14:dxf>
              <numFmt numFmtId="189" formatCode="#,##0,,_);\(#,##0,,\);&quot; - &quot;;@_)"/>
            </x14:dxf>
          </x14:cfRule>
          <xm:sqref>G11</xm:sqref>
        </x14:conditionalFormatting>
        <x14:conditionalFormatting xmlns:xm="http://schemas.microsoft.com/office/excel/2006/main">
          <x14:cfRule type="expression" priority="308" stopIfTrue="1" id="{539EEBC4-9276-467D-9DB1-A6D22DFA4A96}">
            <xm:f>Report_DCF!$B$4="M USD"</xm:f>
            <x14:dxf>
              <numFmt numFmtId="189" formatCode="#,##0,,_);\(#,##0,,\);&quot; - &quot;;@_)"/>
            </x14:dxf>
          </x14:cfRule>
          <xm:sqref>H11</xm:sqref>
        </x14:conditionalFormatting>
        <x14:conditionalFormatting xmlns:xm="http://schemas.microsoft.com/office/excel/2006/main">
          <x14:cfRule type="expression" priority="307" stopIfTrue="1" id="{49FBEEA5-24E5-4799-B6B7-987357EFFA62}">
            <xm:f>Report_DCF!$B$4="M USD"</xm:f>
            <x14:dxf>
              <numFmt numFmtId="189" formatCode="#,##0,,_);\(#,##0,,\);&quot; - &quot;;@_)"/>
            </x14:dxf>
          </x14:cfRule>
          <xm:sqref>I11</xm:sqref>
        </x14:conditionalFormatting>
        <x14:conditionalFormatting xmlns:xm="http://schemas.microsoft.com/office/excel/2006/main">
          <x14:cfRule type="expression" priority="306" stopIfTrue="1" id="{720B5263-701A-4A6D-98F2-A379107F05FE}">
            <xm:f>Report_DCF!$B$4="M USD"</xm:f>
            <x14:dxf>
              <numFmt numFmtId="189" formatCode="#,##0,,_);\(#,##0,,\);&quot; - &quot;;@_)"/>
            </x14:dxf>
          </x14:cfRule>
          <xm:sqref>J11</xm:sqref>
        </x14:conditionalFormatting>
        <x14:conditionalFormatting xmlns:xm="http://schemas.microsoft.com/office/excel/2006/main">
          <x14:cfRule type="expression" priority="305" stopIfTrue="1" id="{504B3050-C971-4343-9CA2-941DD24DAD18}">
            <xm:f>Report_DCF!$B$4="M USD"</xm:f>
            <x14:dxf>
              <numFmt numFmtId="189" formatCode="#,##0,,_);\(#,##0,,\);&quot; - &quot;;@_)"/>
            </x14:dxf>
          </x14:cfRule>
          <xm:sqref>K11</xm:sqref>
        </x14:conditionalFormatting>
        <x14:conditionalFormatting xmlns:xm="http://schemas.microsoft.com/office/excel/2006/main">
          <x14:cfRule type="expression" priority="304" stopIfTrue="1" id="{E7A25583-2E05-4015-BC00-E247F8FA621E}">
            <xm:f>Report_DCF!$B$4="M USD"</xm:f>
            <x14:dxf>
              <numFmt numFmtId="189" formatCode="#,##0,,_);\(#,##0,,\);&quot; - &quot;;@_)"/>
            </x14:dxf>
          </x14:cfRule>
          <xm:sqref>L11</xm:sqref>
        </x14:conditionalFormatting>
        <x14:conditionalFormatting xmlns:xm="http://schemas.microsoft.com/office/excel/2006/main">
          <x14:cfRule type="expression" priority="303" stopIfTrue="1" id="{AFF25E50-25D6-4A1D-8EFD-8198A9BE55E4}">
            <xm:f>Report_DCF!$B$4="M USD"</xm:f>
            <x14:dxf>
              <numFmt numFmtId="189" formatCode="#,##0,,_);\(#,##0,,\);&quot; - &quot;;@_)"/>
            </x14:dxf>
          </x14:cfRule>
          <xm:sqref>M11</xm:sqref>
        </x14:conditionalFormatting>
        <x14:conditionalFormatting xmlns:xm="http://schemas.microsoft.com/office/excel/2006/main">
          <x14:cfRule type="expression" priority="302" stopIfTrue="1" id="{2F9566FD-0617-45B8-B048-12A800E0492B}">
            <xm:f>Report_DCF!$B$4="M USD"</xm:f>
            <x14:dxf>
              <numFmt numFmtId="189" formatCode="#,##0,,_);\(#,##0,,\);&quot; - &quot;;@_)"/>
            </x14:dxf>
          </x14:cfRule>
          <xm:sqref>N11</xm:sqref>
        </x14:conditionalFormatting>
        <x14:conditionalFormatting xmlns:xm="http://schemas.microsoft.com/office/excel/2006/main">
          <x14:cfRule type="expression" priority="301" stopIfTrue="1" id="{4966709D-94EE-4449-ADBC-D42440DB10B5}">
            <xm:f>Report_DCF!$B$4="M USD"</xm:f>
            <x14:dxf>
              <numFmt numFmtId="189" formatCode="#,##0,,_);\(#,##0,,\);&quot; - &quot;;@_)"/>
            </x14:dxf>
          </x14:cfRule>
          <xm:sqref>O11</xm:sqref>
        </x14:conditionalFormatting>
        <x14:conditionalFormatting xmlns:xm="http://schemas.microsoft.com/office/excel/2006/main">
          <x14:cfRule type="expression" priority="300" stopIfTrue="1" id="{380CC496-4573-46B8-B78D-6A9144EE1373}">
            <xm:f>Report_DCF!$B$4="M USD"</xm:f>
            <x14:dxf>
              <numFmt numFmtId="189" formatCode="#,##0,,_);\(#,##0,,\);&quot; - &quot;;@_)"/>
            </x14:dxf>
          </x14:cfRule>
          <xm:sqref>F12</xm:sqref>
        </x14:conditionalFormatting>
        <x14:conditionalFormatting xmlns:xm="http://schemas.microsoft.com/office/excel/2006/main">
          <x14:cfRule type="expression" priority="299" stopIfTrue="1" id="{588C7BD6-D8E5-43C8-B10D-CFF4C4A74B8E}">
            <xm:f>Report_DCF!$B$4="M USD"</xm:f>
            <x14:dxf>
              <numFmt numFmtId="189" formatCode="#,##0,,_);\(#,##0,,\);&quot; - &quot;;@_)"/>
            </x14:dxf>
          </x14:cfRule>
          <xm:sqref>G12</xm:sqref>
        </x14:conditionalFormatting>
        <x14:conditionalFormatting xmlns:xm="http://schemas.microsoft.com/office/excel/2006/main">
          <x14:cfRule type="expression" priority="298" stopIfTrue="1" id="{1CDC26F3-65B0-4A7A-A20E-DDD751461A20}">
            <xm:f>Report_DCF!$B$4="M USD"</xm:f>
            <x14:dxf>
              <numFmt numFmtId="189" formatCode="#,##0,,_);\(#,##0,,\);&quot; - &quot;;@_)"/>
            </x14:dxf>
          </x14:cfRule>
          <xm:sqref>H12</xm:sqref>
        </x14:conditionalFormatting>
        <x14:conditionalFormatting xmlns:xm="http://schemas.microsoft.com/office/excel/2006/main">
          <x14:cfRule type="expression" priority="297" stopIfTrue="1" id="{DC6F4317-DB65-474C-AAC2-7B472EDFE81A}">
            <xm:f>Report_DCF!$B$4="M USD"</xm:f>
            <x14:dxf>
              <numFmt numFmtId="189" formatCode="#,##0,,_);\(#,##0,,\);&quot; - &quot;;@_)"/>
            </x14:dxf>
          </x14:cfRule>
          <xm:sqref>I12</xm:sqref>
        </x14:conditionalFormatting>
        <x14:conditionalFormatting xmlns:xm="http://schemas.microsoft.com/office/excel/2006/main">
          <x14:cfRule type="expression" priority="296" stopIfTrue="1" id="{9F6F219F-26C9-49AA-B004-8FDABE32AB18}">
            <xm:f>Report_DCF!$B$4="M USD"</xm:f>
            <x14:dxf>
              <numFmt numFmtId="189" formatCode="#,##0,,_);\(#,##0,,\);&quot; - &quot;;@_)"/>
            </x14:dxf>
          </x14:cfRule>
          <xm:sqref>J12</xm:sqref>
        </x14:conditionalFormatting>
        <x14:conditionalFormatting xmlns:xm="http://schemas.microsoft.com/office/excel/2006/main">
          <x14:cfRule type="expression" priority="295" stopIfTrue="1" id="{2C63DA76-7BA8-472C-A33B-2173E41359EC}">
            <xm:f>Report_DCF!$B$4="M USD"</xm:f>
            <x14:dxf>
              <numFmt numFmtId="189" formatCode="#,##0,,_);\(#,##0,,\);&quot; - &quot;;@_)"/>
            </x14:dxf>
          </x14:cfRule>
          <xm:sqref>K12</xm:sqref>
        </x14:conditionalFormatting>
        <x14:conditionalFormatting xmlns:xm="http://schemas.microsoft.com/office/excel/2006/main">
          <x14:cfRule type="expression" priority="294" stopIfTrue="1" id="{0FE07295-BCBF-4AD9-A80A-B586C1321026}">
            <xm:f>Report_DCF!$B$4="M USD"</xm:f>
            <x14:dxf>
              <numFmt numFmtId="189" formatCode="#,##0,,_);\(#,##0,,\);&quot; - &quot;;@_)"/>
            </x14:dxf>
          </x14:cfRule>
          <xm:sqref>L12</xm:sqref>
        </x14:conditionalFormatting>
        <x14:conditionalFormatting xmlns:xm="http://schemas.microsoft.com/office/excel/2006/main">
          <x14:cfRule type="expression" priority="293" stopIfTrue="1" id="{8165E097-43E2-4800-9D5C-1FD688B7D722}">
            <xm:f>Report_DCF!$B$4="M USD"</xm:f>
            <x14:dxf>
              <numFmt numFmtId="189" formatCode="#,##0,,_);\(#,##0,,\);&quot; - &quot;;@_)"/>
            </x14:dxf>
          </x14:cfRule>
          <xm:sqref>M12</xm:sqref>
        </x14:conditionalFormatting>
        <x14:conditionalFormatting xmlns:xm="http://schemas.microsoft.com/office/excel/2006/main">
          <x14:cfRule type="expression" priority="292" stopIfTrue="1" id="{593F35A5-0651-48E9-8F72-3AE36972ABDB}">
            <xm:f>Report_DCF!$B$4="M USD"</xm:f>
            <x14:dxf>
              <numFmt numFmtId="189" formatCode="#,##0,,_);\(#,##0,,\);&quot; - &quot;;@_)"/>
            </x14:dxf>
          </x14:cfRule>
          <xm:sqref>N12</xm:sqref>
        </x14:conditionalFormatting>
        <x14:conditionalFormatting xmlns:xm="http://schemas.microsoft.com/office/excel/2006/main">
          <x14:cfRule type="expression" priority="291" stopIfTrue="1" id="{DD51ACB2-E617-40CE-B736-3D6F552B0B19}">
            <xm:f>Report_DCF!$B$4="M USD"</xm:f>
            <x14:dxf>
              <numFmt numFmtId="189" formatCode="#,##0,,_);\(#,##0,,\);&quot; - &quot;;@_)"/>
            </x14:dxf>
          </x14:cfRule>
          <xm:sqref>O12</xm:sqref>
        </x14:conditionalFormatting>
        <x14:conditionalFormatting xmlns:xm="http://schemas.microsoft.com/office/excel/2006/main">
          <x14:cfRule type="expression" priority="290" stopIfTrue="1" id="{A73D614E-2B8D-44B8-8FC5-4F6A5B12C86F}">
            <xm:f>Report_DCF!$B$4="M USD"</xm:f>
            <x14:dxf>
              <numFmt numFmtId="189" formatCode="#,##0,,_);\(#,##0,,\);&quot; - &quot;;@_)"/>
            </x14:dxf>
          </x14:cfRule>
          <xm:sqref>F13</xm:sqref>
        </x14:conditionalFormatting>
        <x14:conditionalFormatting xmlns:xm="http://schemas.microsoft.com/office/excel/2006/main">
          <x14:cfRule type="expression" priority="289" stopIfTrue="1" id="{9012A7C3-A146-4A11-94DE-AD62A0334BF1}">
            <xm:f>Report_DCF!$B$4="M USD"</xm:f>
            <x14:dxf>
              <numFmt numFmtId="189" formatCode="#,##0,,_);\(#,##0,,\);&quot; - &quot;;@_)"/>
            </x14:dxf>
          </x14:cfRule>
          <xm:sqref>G13</xm:sqref>
        </x14:conditionalFormatting>
        <x14:conditionalFormatting xmlns:xm="http://schemas.microsoft.com/office/excel/2006/main">
          <x14:cfRule type="expression" priority="288" stopIfTrue="1" id="{E98D8995-19B6-4DA9-A150-305AC2C476AD}">
            <xm:f>Report_DCF!$B$4="M USD"</xm:f>
            <x14:dxf>
              <numFmt numFmtId="189" formatCode="#,##0,,_);\(#,##0,,\);&quot; - &quot;;@_)"/>
            </x14:dxf>
          </x14:cfRule>
          <xm:sqref>H13</xm:sqref>
        </x14:conditionalFormatting>
        <x14:conditionalFormatting xmlns:xm="http://schemas.microsoft.com/office/excel/2006/main">
          <x14:cfRule type="expression" priority="287" stopIfTrue="1" id="{E6D28CD0-D452-4E9B-A692-286B4FA5BD86}">
            <xm:f>Report_DCF!$B$4="M USD"</xm:f>
            <x14:dxf>
              <numFmt numFmtId="189" formatCode="#,##0,,_);\(#,##0,,\);&quot; - &quot;;@_)"/>
            </x14:dxf>
          </x14:cfRule>
          <xm:sqref>I13</xm:sqref>
        </x14:conditionalFormatting>
        <x14:conditionalFormatting xmlns:xm="http://schemas.microsoft.com/office/excel/2006/main">
          <x14:cfRule type="expression" priority="286" stopIfTrue="1" id="{98A8B790-E9E2-4791-8DDD-D7A47254541C}">
            <xm:f>Report_DCF!$B$4="M USD"</xm:f>
            <x14:dxf>
              <numFmt numFmtId="189" formatCode="#,##0,,_);\(#,##0,,\);&quot; - &quot;;@_)"/>
            </x14:dxf>
          </x14:cfRule>
          <xm:sqref>J13</xm:sqref>
        </x14:conditionalFormatting>
        <x14:conditionalFormatting xmlns:xm="http://schemas.microsoft.com/office/excel/2006/main">
          <x14:cfRule type="expression" priority="285" stopIfTrue="1" id="{01F8F74D-D401-4229-92D1-61CED0422E03}">
            <xm:f>Report_DCF!$B$4="M USD"</xm:f>
            <x14:dxf>
              <numFmt numFmtId="189" formatCode="#,##0,,_);\(#,##0,,\);&quot; - &quot;;@_)"/>
            </x14:dxf>
          </x14:cfRule>
          <xm:sqref>K13</xm:sqref>
        </x14:conditionalFormatting>
        <x14:conditionalFormatting xmlns:xm="http://schemas.microsoft.com/office/excel/2006/main">
          <x14:cfRule type="expression" priority="284" stopIfTrue="1" id="{F6CA75E4-77D4-4820-B30E-2FF1B410ECF9}">
            <xm:f>Report_DCF!$B$4="M USD"</xm:f>
            <x14:dxf>
              <numFmt numFmtId="189" formatCode="#,##0,,_);\(#,##0,,\);&quot; - &quot;;@_)"/>
            </x14:dxf>
          </x14:cfRule>
          <xm:sqref>L13</xm:sqref>
        </x14:conditionalFormatting>
        <x14:conditionalFormatting xmlns:xm="http://schemas.microsoft.com/office/excel/2006/main">
          <x14:cfRule type="expression" priority="283" stopIfTrue="1" id="{89D20444-7FEC-4B77-9F68-90CFEDB189B8}">
            <xm:f>Report_DCF!$B$4="M USD"</xm:f>
            <x14:dxf>
              <numFmt numFmtId="189" formatCode="#,##0,,_);\(#,##0,,\);&quot; - &quot;;@_)"/>
            </x14:dxf>
          </x14:cfRule>
          <xm:sqref>M13</xm:sqref>
        </x14:conditionalFormatting>
        <x14:conditionalFormatting xmlns:xm="http://schemas.microsoft.com/office/excel/2006/main">
          <x14:cfRule type="expression" priority="282" stopIfTrue="1" id="{E7C8639E-72FE-42C2-B3F8-380F0575D094}">
            <xm:f>Report_DCF!$B$4="M USD"</xm:f>
            <x14:dxf>
              <numFmt numFmtId="189" formatCode="#,##0,,_);\(#,##0,,\);&quot; - &quot;;@_)"/>
            </x14:dxf>
          </x14:cfRule>
          <xm:sqref>N13</xm:sqref>
        </x14:conditionalFormatting>
        <x14:conditionalFormatting xmlns:xm="http://schemas.microsoft.com/office/excel/2006/main">
          <x14:cfRule type="expression" priority="281" stopIfTrue="1" id="{B5646A77-CA8A-4E57-A984-8C56408FDCC4}">
            <xm:f>Report_DCF!$B$4="M USD"</xm:f>
            <x14:dxf>
              <numFmt numFmtId="189" formatCode="#,##0,,_);\(#,##0,,\);&quot; - &quot;;@_)"/>
            </x14:dxf>
          </x14:cfRule>
          <xm:sqref>O13</xm:sqref>
        </x14:conditionalFormatting>
        <x14:conditionalFormatting xmlns:xm="http://schemas.microsoft.com/office/excel/2006/main">
          <x14:cfRule type="expression" priority="280" stopIfTrue="1" id="{D4670636-795E-4DD4-94E0-BE51BAA91176}">
            <xm:f>Report_DCF!$B$4="M USD"</xm:f>
            <x14:dxf>
              <numFmt numFmtId="189" formatCode="#,##0,,_);\(#,##0,,\);&quot; - &quot;;@_)"/>
            </x14:dxf>
          </x14:cfRule>
          <xm:sqref>F14</xm:sqref>
        </x14:conditionalFormatting>
        <x14:conditionalFormatting xmlns:xm="http://schemas.microsoft.com/office/excel/2006/main">
          <x14:cfRule type="expression" priority="279" stopIfTrue="1" id="{A9508859-49A7-4B31-B2B3-987C22D5852D}">
            <xm:f>Report_DCF!$B$4="M USD"</xm:f>
            <x14:dxf>
              <numFmt numFmtId="189" formatCode="#,##0,,_);\(#,##0,,\);&quot; - &quot;;@_)"/>
            </x14:dxf>
          </x14:cfRule>
          <xm:sqref>G14</xm:sqref>
        </x14:conditionalFormatting>
        <x14:conditionalFormatting xmlns:xm="http://schemas.microsoft.com/office/excel/2006/main">
          <x14:cfRule type="expression" priority="278" stopIfTrue="1" id="{971A0E3B-766B-4737-8111-195ED67E6DD4}">
            <xm:f>Report_DCF!$B$4="M USD"</xm:f>
            <x14:dxf>
              <numFmt numFmtId="189" formatCode="#,##0,,_);\(#,##0,,\);&quot; - &quot;;@_)"/>
            </x14:dxf>
          </x14:cfRule>
          <xm:sqref>H14</xm:sqref>
        </x14:conditionalFormatting>
        <x14:conditionalFormatting xmlns:xm="http://schemas.microsoft.com/office/excel/2006/main">
          <x14:cfRule type="expression" priority="277" stopIfTrue="1" id="{70C4E11C-C05A-4A4D-9014-C390F35FD288}">
            <xm:f>Report_DCF!$B$4="M USD"</xm:f>
            <x14:dxf>
              <numFmt numFmtId="189" formatCode="#,##0,,_);\(#,##0,,\);&quot; - &quot;;@_)"/>
            </x14:dxf>
          </x14:cfRule>
          <xm:sqref>I14</xm:sqref>
        </x14:conditionalFormatting>
        <x14:conditionalFormatting xmlns:xm="http://schemas.microsoft.com/office/excel/2006/main">
          <x14:cfRule type="expression" priority="276" stopIfTrue="1" id="{D4EC0E45-12F3-4B6B-BCC3-0ECEAA11DF59}">
            <xm:f>Report_DCF!$B$4="M USD"</xm:f>
            <x14:dxf>
              <numFmt numFmtId="189" formatCode="#,##0,,_);\(#,##0,,\);&quot; - &quot;;@_)"/>
            </x14:dxf>
          </x14:cfRule>
          <xm:sqref>J14</xm:sqref>
        </x14:conditionalFormatting>
        <x14:conditionalFormatting xmlns:xm="http://schemas.microsoft.com/office/excel/2006/main">
          <x14:cfRule type="expression" priority="275" stopIfTrue="1" id="{A9AFC532-B1EB-40C8-A9AE-6F7B7FA8920A}">
            <xm:f>Report_DCF!$B$4="M USD"</xm:f>
            <x14:dxf>
              <numFmt numFmtId="189" formatCode="#,##0,,_);\(#,##0,,\);&quot; - &quot;;@_)"/>
            </x14:dxf>
          </x14:cfRule>
          <xm:sqref>K14</xm:sqref>
        </x14:conditionalFormatting>
        <x14:conditionalFormatting xmlns:xm="http://schemas.microsoft.com/office/excel/2006/main">
          <x14:cfRule type="expression" priority="274" stopIfTrue="1" id="{EF8BB8FB-A19E-4CD5-90E5-BB1028C38644}">
            <xm:f>Report_DCF!$B$4="M USD"</xm:f>
            <x14:dxf>
              <numFmt numFmtId="189" formatCode="#,##0,,_);\(#,##0,,\);&quot; - &quot;;@_)"/>
            </x14:dxf>
          </x14:cfRule>
          <xm:sqref>L14</xm:sqref>
        </x14:conditionalFormatting>
        <x14:conditionalFormatting xmlns:xm="http://schemas.microsoft.com/office/excel/2006/main">
          <x14:cfRule type="expression" priority="273" stopIfTrue="1" id="{A8507F0F-550F-4C49-8C03-2DDDC5F80BE2}">
            <xm:f>Report_DCF!$B$4="M USD"</xm:f>
            <x14:dxf>
              <numFmt numFmtId="189" formatCode="#,##0,,_);\(#,##0,,\);&quot; - &quot;;@_)"/>
            </x14:dxf>
          </x14:cfRule>
          <xm:sqref>M14</xm:sqref>
        </x14:conditionalFormatting>
        <x14:conditionalFormatting xmlns:xm="http://schemas.microsoft.com/office/excel/2006/main">
          <x14:cfRule type="expression" priority="272" stopIfTrue="1" id="{76D1C832-4DA5-4BBF-8344-878A62246A29}">
            <xm:f>Report_DCF!$B$4="M USD"</xm:f>
            <x14:dxf>
              <numFmt numFmtId="189" formatCode="#,##0,,_);\(#,##0,,\);&quot; - &quot;;@_)"/>
            </x14:dxf>
          </x14:cfRule>
          <xm:sqref>N14</xm:sqref>
        </x14:conditionalFormatting>
        <x14:conditionalFormatting xmlns:xm="http://schemas.microsoft.com/office/excel/2006/main">
          <x14:cfRule type="expression" priority="271" stopIfTrue="1" id="{24B71D1A-414C-4034-A3C1-70CE3D8966ED}">
            <xm:f>Report_DCF!$B$4="M USD"</xm:f>
            <x14:dxf>
              <numFmt numFmtId="189" formatCode="#,##0,,_);\(#,##0,,\);&quot; - &quot;;@_)"/>
            </x14:dxf>
          </x14:cfRule>
          <xm:sqref>O14</xm:sqref>
        </x14:conditionalFormatting>
        <x14:conditionalFormatting xmlns:xm="http://schemas.microsoft.com/office/excel/2006/main">
          <x14:cfRule type="expression" priority="270" stopIfTrue="1" id="{41C4FFFC-B53E-48FF-9D2C-EF821482DC91}">
            <xm:f>Report_DCF!$B$4="M USD"</xm:f>
            <x14:dxf>
              <numFmt numFmtId="189" formatCode="#,##0,,_);\(#,##0,,\);&quot; - &quot;;@_)"/>
            </x14:dxf>
          </x14:cfRule>
          <xm:sqref>F15</xm:sqref>
        </x14:conditionalFormatting>
        <x14:conditionalFormatting xmlns:xm="http://schemas.microsoft.com/office/excel/2006/main">
          <x14:cfRule type="expression" priority="269" stopIfTrue="1" id="{476E65AD-F642-4FEB-BA6C-7C533AA34EAD}">
            <xm:f>Report_DCF!$B$4="M USD"</xm:f>
            <x14:dxf>
              <numFmt numFmtId="189" formatCode="#,##0,,_);\(#,##0,,\);&quot; - &quot;;@_)"/>
            </x14:dxf>
          </x14:cfRule>
          <xm:sqref>G15</xm:sqref>
        </x14:conditionalFormatting>
        <x14:conditionalFormatting xmlns:xm="http://schemas.microsoft.com/office/excel/2006/main">
          <x14:cfRule type="expression" priority="268" stopIfTrue="1" id="{2B27CCEB-B295-4AF9-B911-01B0D350F64B}">
            <xm:f>Report_DCF!$B$4="M USD"</xm:f>
            <x14:dxf>
              <numFmt numFmtId="189" formatCode="#,##0,,_);\(#,##0,,\);&quot; - &quot;;@_)"/>
            </x14:dxf>
          </x14:cfRule>
          <xm:sqref>H15</xm:sqref>
        </x14:conditionalFormatting>
        <x14:conditionalFormatting xmlns:xm="http://schemas.microsoft.com/office/excel/2006/main">
          <x14:cfRule type="expression" priority="267" stopIfTrue="1" id="{11C5E63D-C501-4CF7-8672-2919BCD9120B}">
            <xm:f>Report_DCF!$B$4="M USD"</xm:f>
            <x14:dxf>
              <numFmt numFmtId="189" formatCode="#,##0,,_);\(#,##0,,\);&quot; - &quot;;@_)"/>
            </x14:dxf>
          </x14:cfRule>
          <xm:sqref>I15</xm:sqref>
        </x14:conditionalFormatting>
        <x14:conditionalFormatting xmlns:xm="http://schemas.microsoft.com/office/excel/2006/main">
          <x14:cfRule type="expression" priority="266" stopIfTrue="1" id="{AC37FD64-341B-4CE2-BD75-9FF63CF95190}">
            <xm:f>Report_DCF!$B$4="M USD"</xm:f>
            <x14:dxf>
              <numFmt numFmtId="189" formatCode="#,##0,,_);\(#,##0,,\);&quot; - &quot;;@_)"/>
            </x14:dxf>
          </x14:cfRule>
          <xm:sqref>J15</xm:sqref>
        </x14:conditionalFormatting>
        <x14:conditionalFormatting xmlns:xm="http://schemas.microsoft.com/office/excel/2006/main">
          <x14:cfRule type="expression" priority="265" stopIfTrue="1" id="{696593A8-1580-43EC-A1F4-9B086AD2D16E}">
            <xm:f>Report_DCF!$B$4="M USD"</xm:f>
            <x14:dxf>
              <numFmt numFmtId="189" formatCode="#,##0,,_);\(#,##0,,\);&quot; - &quot;;@_)"/>
            </x14:dxf>
          </x14:cfRule>
          <xm:sqref>K15</xm:sqref>
        </x14:conditionalFormatting>
        <x14:conditionalFormatting xmlns:xm="http://schemas.microsoft.com/office/excel/2006/main">
          <x14:cfRule type="expression" priority="264" stopIfTrue="1" id="{B6FF3B46-26AB-4915-8F14-0E7C4CC1E54A}">
            <xm:f>Report_DCF!$B$4="M USD"</xm:f>
            <x14:dxf>
              <numFmt numFmtId="189" formatCode="#,##0,,_);\(#,##0,,\);&quot; - &quot;;@_)"/>
            </x14:dxf>
          </x14:cfRule>
          <xm:sqref>L15</xm:sqref>
        </x14:conditionalFormatting>
        <x14:conditionalFormatting xmlns:xm="http://schemas.microsoft.com/office/excel/2006/main">
          <x14:cfRule type="expression" priority="263" stopIfTrue="1" id="{C3F6EF16-A8EC-4CD9-8BFB-74448B7DB20B}">
            <xm:f>Report_DCF!$B$4="M USD"</xm:f>
            <x14:dxf>
              <numFmt numFmtId="189" formatCode="#,##0,,_);\(#,##0,,\);&quot; - &quot;;@_)"/>
            </x14:dxf>
          </x14:cfRule>
          <xm:sqref>M15</xm:sqref>
        </x14:conditionalFormatting>
        <x14:conditionalFormatting xmlns:xm="http://schemas.microsoft.com/office/excel/2006/main">
          <x14:cfRule type="expression" priority="262" stopIfTrue="1" id="{7F653E7C-F200-4C5D-8E84-8352A23218B2}">
            <xm:f>Report_DCF!$B$4="M USD"</xm:f>
            <x14:dxf>
              <numFmt numFmtId="189" formatCode="#,##0,,_);\(#,##0,,\);&quot; - &quot;;@_)"/>
            </x14:dxf>
          </x14:cfRule>
          <xm:sqref>N15</xm:sqref>
        </x14:conditionalFormatting>
        <x14:conditionalFormatting xmlns:xm="http://schemas.microsoft.com/office/excel/2006/main">
          <x14:cfRule type="expression" priority="261" stopIfTrue="1" id="{A9AC0E7F-A9F2-470A-A52C-072F089E2292}">
            <xm:f>Report_DCF!$B$4="M USD"</xm:f>
            <x14:dxf>
              <numFmt numFmtId="189" formatCode="#,##0,,_);\(#,##0,,\);&quot; - &quot;;@_)"/>
            </x14:dxf>
          </x14:cfRule>
          <xm:sqref>O15</xm:sqref>
        </x14:conditionalFormatting>
        <x14:conditionalFormatting xmlns:xm="http://schemas.microsoft.com/office/excel/2006/main">
          <x14:cfRule type="expression" priority="260" stopIfTrue="1" id="{12BCD423-D5EA-4C96-B104-4C6047D9ABED}">
            <xm:f>Report_DCF!$B$4="M USD"</xm:f>
            <x14:dxf>
              <numFmt numFmtId="189" formatCode="#,##0,,_);\(#,##0,,\);&quot; - &quot;;@_)"/>
            </x14:dxf>
          </x14:cfRule>
          <xm:sqref>F16</xm:sqref>
        </x14:conditionalFormatting>
        <x14:conditionalFormatting xmlns:xm="http://schemas.microsoft.com/office/excel/2006/main">
          <x14:cfRule type="expression" priority="259" stopIfTrue="1" id="{6A500349-4D68-4A51-B5C7-43E2C8C53EF7}">
            <xm:f>Report_DCF!$B$4="M USD"</xm:f>
            <x14:dxf>
              <numFmt numFmtId="189" formatCode="#,##0,,_);\(#,##0,,\);&quot; - &quot;;@_)"/>
            </x14:dxf>
          </x14:cfRule>
          <xm:sqref>G16</xm:sqref>
        </x14:conditionalFormatting>
        <x14:conditionalFormatting xmlns:xm="http://schemas.microsoft.com/office/excel/2006/main">
          <x14:cfRule type="expression" priority="258" stopIfTrue="1" id="{1E1F577A-6823-45B3-9974-F71179D5AF75}">
            <xm:f>Report_DCF!$B$4="M USD"</xm:f>
            <x14:dxf>
              <numFmt numFmtId="189" formatCode="#,##0,,_);\(#,##0,,\);&quot; - &quot;;@_)"/>
            </x14:dxf>
          </x14:cfRule>
          <xm:sqref>H16</xm:sqref>
        </x14:conditionalFormatting>
        <x14:conditionalFormatting xmlns:xm="http://schemas.microsoft.com/office/excel/2006/main">
          <x14:cfRule type="expression" priority="257" stopIfTrue="1" id="{680E758E-C3FA-4286-8040-18EE119297FE}">
            <xm:f>Report_DCF!$B$4="M USD"</xm:f>
            <x14:dxf>
              <numFmt numFmtId="189" formatCode="#,##0,,_);\(#,##0,,\);&quot; - &quot;;@_)"/>
            </x14:dxf>
          </x14:cfRule>
          <xm:sqref>I16</xm:sqref>
        </x14:conditionalFormatting>
        <x14:conditionalFormatting xmlns:xm="http://schemas.microsoft.com/office/excel/2006/main">
          <x14:cfRule type="expression" priority="256" stopIfTrue="1" id="{34ADAFB2-F4E2-4E8A-9578-433F369D2137}">
            <xm:f>Report_DCF!$B$4="M USD"</xm:f>
            <x14:dxf>
              <numFmt numFmtId="189" formatCode="#,##0,,_);\(#,##0,,\);&quot; - &quot;;@_)"/>
            </x14:dxf>
          </x14:cfRule>
          <xm:sqref>J16</xm:sqref>
        </x14:conditionalFormatting>
        <x14:conditionalFormatting xmlns:xm="http://schemas.microsoft.com/office/excel/2006/main">
          <x14:cfRule type="expression" priority="255" stopIfTrue="1" id="{17561149-023C-4269-92CC-33F46993F1ED}">
            <xm:f>Report_DCF!$B$4="M USD"</xm:f>
            <x14:dxf>
              <numFmt numFmtId="189" formatCode="#,##0,,_);\(#,##0,,\);&quot; - &quot;;@_)"/>
            </x14:dxf>
          </x14:cfRule>
          <xm:sqref>K16</xm:sqref>
        </x14:conditionalFormatting>
        <x14:conditionalFormatting xmlns:xm="http://schemas.microsoft.com/office/excel/2006/main">
          <x14:cfRule type="expression" priority="254" stopIfTrue="1" id="{4F3F57C7-15C9-40A8-87B9-362CFA94C995}">
            <xm:f>Report_DCF!$B$4="M USD"</xm:f>
            <x14:dxf>
              <numFmt numFmtId="189" formatCode="#,##0,,_);\(#,##0,,\);&quot; - &quot;;@_)"/>
            </x14:dxf>
          </x14:cfRule>
          <xm:sqref>L16</xm:sqref>
        </x14:conditionalFormatting>
        <x14:conditionalFormatting xmlns:xm="http://schemas.microsoft.com/office/excel/2006/main">
          <x14:cfRule type="expression" priority="253" stopIfTrue="1" id="{20FFD647-1DF9-4275-BA37-4FD125E8E4EB}">
            <xm:f>Report_DCF!$B$4="M USD"</xm:f>
            <x14:dxf>
              <numFmt numFmtId="189" formatCode="#,##0,,_);\(#,##0,,\);&quot; - &quot;;@_)"/>
            </x14:dxf>
          </x14:cfRule>
          <xm:sqref>M16</xm:sqref>
        </x14:conditionalFormatting>
        <x14:conditionalFormatting xmlns:xm="http://schemas.microsoft.com/office/excel/2006/main">
          <x14:cfRule type="expression" priority="252" stopIfTrue="1" id="{4F600541-5D41-4BB1-BAE8-13C078A53C4B}">
            <xm:f>Report_DCF!$B$4="M USD"</xm:f>
            <x14:dxf>
              <numFmt numFmtId="189" formatCode="#,##0,,_);\(#,##0,,\);&quot; - &quot;;@_)"/>
            </x14:dxf>
          </x14:cfRule>
          <xm:sqref>N16</xm:sqref>
        </x14:conditionalFormatting>
        <x14:conditionalFormatting xmlns:xm="http://schemas.microsoft.com/office/excel/2006/main">
          <x14:cfRule type="expression" priority="251" stopIfTrue="1" id="{D5D461F2-17B9-4AA0-AB2E-BFB81DB09A48}">
            <xm:f>Report_DCF!$B$4="M USD"</xm:f>
            <x14:dxf>
              <numFmt numFmtId="189" formatCode="#,##0,,_);\(#,##0,,\);&quot; - &quot;;@_)"/>
            </x14:dxf>
          </x14:cfRule>
          <xm:sqref>O16</xm:sqref>
        </x14:conditionalFormatting>
        <x14:conditionalFormatting xmlns:xm="http://schemas.microsoft.com/office/excel/2006/main">
          <x14:cfRule type="expression" priority="250" stopIfTrue="1" id="{E31C33A1-40B9-4A66-BA7A-F43B47EE33E2}">
            <xm:f>Report_DCF!$B$4="M USD"</xm:f>
            <x14:dxf>
              <numFmt numFmtId="189" formatCode="#,##0,,_);\(#,##0,,\);&quot; - &quot;;@_)"/>
            </x14:dxf>
          </x14:cfRule>
          <xm:sqref>F17</xm:sqref>
        </x14:conditionalFormatting>
        <x14:conditionalFormatting xmlns:xm="http://schemas.microsoft.com/office/excel/2006/main">
          <x14:cfRule type="expression" priority="249" stopIfTrue="1" id="{B675E8D1-06CA-42C8-960D-678DA23418EA}">
            <xm:f>Report_DCF!$B$4="M USD"</xm:f>
            <x14:dxf>
              <numFmt numFmtId="189" formatCode="#,##0,,_);\(#,##0,,\);&quot; - &quot;;@_)"/>
            </x14:dxf>
          </x14:cfRule>
          <xm:sqref>G17</xm:sqref>
        </x14:conditionalFormatting>
        <x14:conditionalFormatting xmlns:xm="http://schemas.microsoft.com/office/excel/2006/main">
          <x14:cfRule type="expression" priority="248" stopIfTrue="1" id="{050FD1B8-2349-4F71-B968-8A326AF948CC}">
            <xm:f>Report_DCF!$B$4="M USD"</xm:f>
            <x14:dxf>
              <numFmt numFmtId="189" formatCode="#,##0,,_);\(#,##0,,\);&quot; - &quot;;@_)"/>
            </x14:dxf>
          </x14:cfRule>
          <xm:sqref>H17</xm:sqref>
        </x14:conditionalFormatting>
        <x14:conditionalFormatting xmlns:xm="http://schemas.microsoft.com/office/excel/2006/main">
          <x14:cfRule type="expression" priority="247" stopIfTrue="1" id="{47FE225E-7822-4F5F-95CF-2E7065CB71B8}">
            <xm:f>Report_DCF!$B$4="M USD"</xm:f>
            <x14:dxf>
              <numFmt numFmtId="189" formatCode="#,##0,,_);\(#,##0,,\);&quot; - &quot;;@_)"/>
            </x14:dxf>
          </x14:cfRule>
          <xm:sqref>I17</xm:sqref>
        </x14:conditionalFormatting>
        <x14:conditionalFormatting xmlns:xm="http://schemas.microsoft.com/office/excel/2006/main">
          <x14:cfRule type="expression" priority="246" stopIfTrue="1" id="{8D7958CD-84AC-461D-8867-4CCE495E56A3}">
            <xm:f>Report_DCF!$B$4="M USD"</xm:f>
            <x14:dxf>
              <numFmt numFmtId="189" formatCode="#,##0,,_);\(#,##0,,\);&quot; - &quot;;@_)"/>
            </x14:dxf>
          </x14:cfRule>
          <xm:sqref>J17</xm:sqref>
        </x14:conditionalFormatting>
        <x14:conditionalFormatting xmlns:xm="http://schemas.microsoft.com/office/excel/2006/main">
          <x14:cfRule type="expression" priority="245" stopIfTrue="1" id="{3F0AC245-27EC-49D6-B138-7BB2987749A1}">
            <xm:f>Report_DCF!$B$4="M USD"</xm:f>
            <x14:dxf>
              <numFmt numFmtId="189" formatCode="#,##0,,_);\(#,##0,,\);&quot; - &quot;;@_)"/>
            </x14:dxf>
          </x14:cfRule>
          <xm:sqref>K17</xm:sqref>
        </x14:conditionalFormatting>
        <x14:conditionalFormatting xmlns:xm="http://schemas.microsoft.com/office/excel/2006/main">
          <x14:cfRule type="expression" priority="244" stopIfTrue="1" id="{04F5950E-A555-4414-8334-E4BCC03F7276}">
            <xm:f>Report_DCF!$B$4="M USD"</xm:f>
            <x14:dxf>
              <numFmt numFmtId="189" formatCode="#,##0,,_);\(#,##0,,\);&quot; - &quot;;@_)"/>
            </x14:dxf>
          </x14:cfRule>
          <xm:sqref>L17</xm:sqref>
        </x14:conditionalFormatting>
        <x14:conditionalFormatting xmlns:xm="http://schemas.microsoft.com/office/excel/2006/main">
          <x14:cfRule type="expression" priority="243" stopIfTrue="1" id="{402A2697-FD7F-420B-9C87-B9E227FAD0D2}">
            <xm:f>Report_DCF!$B$4="M USD"</xm:f>
            <x14:dxf>
              <numFmt numFmtId="189" formatCode="#,##0,,_);\(#,##0,,\);&quot; - &quot;;@_)"/>
            </x14:dxf>
          </x14:cfRule>
          <xm:sqref>M17</xm:sqref>
        </x14:conditionalFormatting>
        <x14:conditionalFormatting xmlns:xm="http://schemas.microsoft.com/office/excel/2006/main">
          <x14:cfRule type="expression" priority="242" stopIfTrue="1" id="{0FA68AB5-FC94-4A4F-AE9A-4008161D8C00}">
            <xm:f>Report_DCF!$B$4="M USD"</xm:f>
            <x14:dxf>
              <numFmt numFmtId="189" formatCode="#,##0,,_);\(#,##0,,\);&quot; - &quot;;@_)"/>
            </x14:dxf>
          </x14:cfRule>
          <xm:sqref>N17</xm:sqref>
        </x14:conditionalFormatting>
        <x14:conditionalFormatting xmlns:xm="http://schemas.microsoft.com/office/excel/2006/main">
          <x14:cfRule type="expression" priority="241" stopIfTrue="1" id="{6CE07215-95D5-4BC8-976B-4D9516695300}">
            <xm:f>Report_DCF!$B$4="M USD"</xm:f>
            <x14:dxf>
              <numFmt numFmtId="189" formatCode="#,##0,,_);\(#,##0,,\);&quot; - &quot;;@_)"/>
            </x14:dxf>
          </x14:cfRule>
          <xm:sqref>O17</xm:sqref>
        </x14:conditionalFormatting>
        <x14:conditionalFormatting xmlns:xm="http://schemas.microsoft.com/office/excel/2006/main">
          <x14:cfRule type="expression" priority="240" stopIfTrue="1" id="{106A4F54-1FA6-4D5A-A93D-6663F74240CE}">
            <xm:f>Report_DCF!$B$4="M USD"</xm:f>
            <x14:dxf>
              <numFmt numFmtId="189" formatCode="#,##0,,_);\(#,##0,,\);&quot; - &quot;;@_)"/>
            </x14:dxf>
          </x14:cfRule>
          <xm:sqref>F18</xm:sqref>
        </x14:conditionalFormatting>
        <x14:conditionalFormatting xmlns:xm="http://schemas.microsoft.com/office/excel/2006/main">
          <x14:cfRule type="expression" priority="239" stopIfTrue="1" id="{08C61971-C927-4475-8B26-F44E08A3FE45}">
            <xm:f>Report_DCF!$B$4="M USD"</xm:f>
            <x14:dxf>
              <numFmt numFmtId="189" formatCode="#,##0,,_);\(#,##0,,\);&quot; - &quot;;@_)"/>
            </x14:dxf>
          </x14:cfRule>
          <xm:sqref>G18</xm:sqref>
        </x14:conditionalFormatting>
        <x14:conditionalFormatting xmlns:xm="http://schemas.microsoft.com/office/excel/2006/main">
          <x14:cfRule type="expression" priority="238" stopIfTrue="1" id="{D4EF2FF5-D8C4-4805-AC64-BF82BC4830EB}">
            <xm:f>Report_DCF!$B$4="M USD"</xm:f>
            <x14:dxf>
              <numFmt numFmtId="189" formatCode="#,##0,,_);\(#,##0,,\);&quot; - &quot;;@_)"/>
            </x14:dxf>
          </x14:cfRule>
          <xm:sqref>H18</xm:sqref>
        </x14:conditionalFormatting>
        <x14:conditionalFormatting xmlns:xm="http://schemas.microsoft.com/office/excel/2006/main">
          <x14:cfRule type="expression" priority="237" stopIfTrue="1" id="{281F9F33-7BB0-4DCF-9559-8186753ED2A7}">
            <xm:f>Report_DCF!$B$4="M USD"</xm:f>
            <x14:dxf>
              <numFmt numFmtId="189" formatCode="#,##0,,_);\(#,##0,,\);&quot; - &quot;;@_)"/>
            </x14:dxf>
          </x14:cfRule>
          <xm:sqref>I18</xm:sqref>
        </x14:conditionalFormatting>
        <x14:conditionalFormatting xmlns:xm="http://schemas.microsoft.com/office/excel/2006/main">
          <x14:cfRule type="expression" priority="236" stopIfTrue="1" id="{F7AD773D-6BB4-434B-9B01-ADA897EED806}">
            <xm:f>Report_DCF!$B$4="M USD"</xm:f>
            <x14:dxf>
              <numFmt numFmtId="189" formatCode="#,##0,,_);\(#,##0,,\);&quot; - &quot;;@_)"/>
            </x14:dxf>
          </x14:cfRule>
          <xm:sqref>J18</xm:sqref>
        </x14:conditionalFormatting>
        <x14:conditionalFormatting xmlns:xm="http://schemas.microsoft.com/office/excel/2006/main">
          <x14:cfRule type="expression" priority="235" stopIfTrue="1" id="{F7AF3DCD-06D4-49D1-8EE0-141E60EDBC36}">
            <xm:f>Report_DCF!$B$4="M USD"</xm:f>
            <x14:dxf>
              <numFmt numFmtId="189" formatCode="#,##0,,_);\(#,##0,,\);&quot; - &quot;;@_)"/>
            </x14:dxf>
          </x14:cfRule>
          <xm:sqref>K18</xm:sqref>
        </x14:conditionalFormatting>
        <x14:conditionalFormatting xmlns:xm="http://schemas.microsoft.com/office/excel/2006/main">
          <x14:cfRule type="expression" priority="234" stopIfTrue="1" id="{6B6B6FFF-BF40-46AA-B0C0-B73162BD4EF6}">
            <xm:f>Report_DCF!$B$4="M USD"</xm:f>
            <x14:dxf>
              <numFmt numFmtId="189" formatCode="#,##0,,_);\(#,##0,,\);&quot; - &quot;;@_)"/>
            </x14:dxf>
          </x14:cfRule>
          <xm:sqref>L18</xm:sqref>
        </x14:conditionalFormatting>
        <x14:conditionalFormatting xmlns:xm="http://schemas.microsoft.com/office/excel/2006/main">
          <x14:cfRule type="expression" priority="233" stopIfTrue="1" id="{E11A2B5E-97CD-47F9-B179-74917E3E95AB}">
            <xm:f>Report_DCF!$B$4="M USD"</xm:f>
            <x14:dxf>
              <numFmt numFmtId="189" formatCode="#,##0,,_);\(#,##0,,\);&quot; - &quot;;@_)"/>
            </x14:dxf>
          </x14:cfRule>
          <xm:sqref>M18</xm:sqref>
        </x14:conditionalFormatting>
        <x14:conditionalFormatting xmlns:xm="http://schemas.microsoft.com/office/excel/2006/main">
          <x14:cfRule type="expression" priority="232" stopIfTrue="1" id="{96C885A9-57DB-483C-B54F-0EFBEA184DF2}">
            <xm:f>Report_DCF!$B$4="M USD"</xm:f>
            <x14:dxf>
              <numFmt numFmtId="189" formatCode="#,##0,,_);\(#,##0,,\);&quot; - &quot;;@_)"/>
            </x14:dxf>
          </x14:cfRule>
          <xm:sqref>N18</xm:sqref>
        </x14:conditionalFormatting>
        <x14:conditionalFormatting xmlns:xm="http://schemas.microsoft.com/office/excel/2006/main">
          <x14:cfRule type="expression" priority="231" stopIfTrue="1" id="{88944BA5-864D-4D98-A6A7-8795634E374B}">
            <xm:f>Report_DCF!$B$4="M USD"</xm:f>
            <x14:dxf>
              <numFmt numFmtId="189" formatCode="#,##0,,_);\(#,##0,,\);&quot; - &quot;;@_)"/>
            </x14:dxf>
          </x14:cfRule>
          <xm:sqref>O18</xm:sqref>
        </x14:conditionalFormatting>
        <x14:conditionalFormatting xmlns:xm="http://schemas.microsoft.com/office/excel/2006/main">
          <x14:cfRule type="expression" priority="230" stopIfTrue="1" id="{2D75BE21-1700-4D55-8087-C1AF8C6B8D9D}">
            <xm:f>Report_DCF!$B$4="M USD"</xm:f>
            <x14:dxf>
              <numFmt numFmtId="189" formatCode="#,##0,,_);\(#,##0,,\);&quot; - &quot;;@_)"/>
            </x14:dxf>
          </x14:cfRule>
          <xm:sqref>F19</xm:sqref>
        </x14:conditionalFormatting>
        <x14:conditionalFormatting xmlns:xm="http://schemas.microsoft.com/office/excel/2006/main">
          <x14:cfRule type="expression" priority="229" stopIfTrue="1" id="{06A262ED-1F3C-48E0-824F-4B71654CDE17}">
            <xm:f>Report_DCF!$B$4="M USD"</xm:f>
            <x14:dxf>
              <numFmt numFmtId="189" formatCode="#,##0,,_);\(#,##0,,\);&quot; - &quot;;@_)"/>
            </x14:dxf>
          </x14:cfRule>
          <xm:sqref>G19</xm:sqref>
        </x14:conditionalFormatting>
        <x14:conditionalFormatting xmlns:xm="http://schemas.microsoft.com/office/excel/2006/main">
          <x14:cfRule type="expression" priority="228" stopIfTrue="1" id="{39BD16C8-B726-4BB9-9123-054245C65B61}">
            <xm:f>Report_DCF!$B$4="M USD"</xm:f>
            <x14:dxf>
              <numFmt numFmtId="189" formatCode="#,##0,,_);\(#,##0,,\);&quot; - &quot;;@_)"/>
            </x14:dxf>
          </x14:cfRule>
          <xm:sqref>H19</xm:sqref>
        </x14:conditionalFormatting>
        <x14:conditionalFormatting xmlns:xm="http://schemas.microsoft.com/office/excel/2006/main">
          <x14:cfRule type="expression" priority="227" stopIfTrue="1" id="{C75C6698-5CBB-4DF5-BA07-9910488A3241}">
            <xm:f>Report_DCF!$B$4="M USD"</xm:f>
            <x14:dxf>
              <numFmt numFmtId="189" formatCode="#,##0,,_);\(#,##0,,\);&quot; - &quot;;@_)"/>
            </x14:dxf>
          </x14:cfRule>
          <xm:sqref>I19</xm:sqref>
        </x14:conditionalFormatting>
        <x14:conditionalFormatting xmlns:xm="http://schemas.microsoft.com/office/excel/2006/main">
          <x14:cfRule type="expression" priority="226" stopIfTrue="1" id="{6C0CC4D9-FD87-42DC-A54E-C5110F09951F}">
            <xm:f>Report_DCF!$B$4="M USD"</xm:f>
            <x14:dxf>
              <numFmt numFmtId="189" formatCode="#,##0,,_);\(#,##0,,\);&quot; - &quot;;@_)"/>
            </x14:dxf>
          </x14:cfRule>
          <xm:sqref>J19</xm:sqref>
        </x14:conditionalFormatting>
        <x14:conditionalFormatting xmlns:xm="http://schemas.microsoft.com/office/excel/2006/main">
          <x14:cfRule type="expression" priority="225" stopIfTrue="1" id="{09AFBC1D-C09D-4761-B554-7CEA2D83D0EE}">
            <xm:f>Report_DCF!$B$4="M USD"</xm:f>
            <x14:dxf>
              <numFmt numFmtId="189" formatCode="#,##0,,_);\(#,##0,,\);&quot; - &quot;;@_)"/>
            </x14:dxf>
          </x14:cfRule>
          <xm:sqref>K19</xm:sqref>
        </x14:conditionalFormatting>
        <x14:conditionalFormatting xmlns:xm="http://schemas.microsoft.com/office/excel/2006/main">
          <x14:cfRule type="expression" priority="224" stopIfTrue="1" id="{21463795-4B15-409F-9E08-D2F0040A01B5}">
            <xm:f>Report_DCF!$B$4="M USD"</xm:f>
            <x14:dxf>
              <numFmt numFmtId="189" formatCode="#,##0,,_);\(#,##0,,\);&quot; - &quot;;@_)"/>
            </x14:dxf>
          </x14:cfRule>
          <xm:sqref>L19</xm:sqref>
        </x14:conditionalFormatting>
        <x14:conditionalFormatting xmlns:xm="http://schemas.microsoft.com/office/excel/2006/main">
          <x14:cfRule type="expression" priority="223" stopIfTrue="1" id="{F5BE178B-2C5F-47BF-9415-9127B4E4EA98}">
            <xm:f>Report_DCF!$B$4="M USD"</xm:f>
            <x14:dxf>
              <numFmt numFmtId="189" formatCode="#,##0,,_);\(#,##0,,\);&quot; - &quot;;@_)"/>
            </x14:dxf>
          </x14:cfRule>
          <xm:sqref>M19</xm:sqref>
        </x14:conditionalFormatting>
        <x14:conditionalFormatting xmlns:xm="http://schemas.microsoft.com/office/excel/2006/main">
          <x14:cfRule type="expression" priority="222" stopIfTrue="1" id="{DD1053B2-3D3A-4480-B1D9-13691FD1E1D0}">
            <xm:f>Report_DCF!$B$4="M USD"</xm:f>
            <x14:dxf>
              <numFmt numFmtId="189" formatCode="#,##0,,_);\(#,##0,,\);&quot; - &quot;;@_)"/>
            </x14:dxf>
          </x14:cfRule>
          <xm:sqref>N19</xm:sqref>
        </x14:conditionalFormatting>
        <x14:conditionalFormatting xmlns:xm="http://schemas.microsoft.com/office/excel/2006/main">
          <x14:cfRule type="expression" priority="221" stopIfTrue="1" id="{391D7917-C85C-4E60-A2F1-54A1CAB75DB8}">
            <xm:f>Report_DCF!$B$4="M USD"</xm:f>
            <x14:dxf>
              <numFmt numFmtId="189" formatCode="#,##0,,_);\(#,##0,,\);&quot; - &quot;;@_)"/>
            </x14:dxf>
          </x14:cfRule>
          <xm:sqref>O19</xm:sqref>
        </x14:conditionalFormatting>
        <x14:conditionalFormatting xmlns:xm="http://schemas.microsoft.com/office/excel/2006/main">
          <x14:cfRule type="expression" priority="220" stopIfTrue="1" id="{E69450F1-D8FB-44FC-8757-F023164FA8A8}">
            <xm:f>Report_DCF!$B$4="M USD"</xm:f>
            <x14:dxf>
              <numFmt numFmtId="189" formatCode="#,##0,,_);\(#,##0,,\);&quot; - &quot;;@_)"/>
            </x14:dxf>
          </x14:cfRule>
          <xm:sqref>F20</xm:sqref>
        </x14:conditionalFormatting>
        <x14:conditionalFormatting xmlns:xm="http://schemas.microsoft.com/office/excel/2006/main">
          <x14:cfRule type="expression" priority="219" stopIfTrue="1" id="{2958272D-C9F8-4D04-99FE-4724F1DF70A4}">
            <xm:f>Report_DCF!$B$4="M USD"</xm:f>
            <x14:dxf>
              <numFmt numFmtId="189" formatCode="#,##0,,_);\(#,##0,,\);&quot; - &quot;;@_)"/>
            </x14:dxf>
          </x14:cfRule>
          <xm:sqref>G20</xm:sqref>
        </x14:conditionalFormatting>
        <x14:conditionalFormatting xmlns:xm="http://schemas.microsoft.com/office/excel/2006/main">
          <x14:cfRule type="expression" priority="218" stopIfTrue="1" id="{DFB24D24-CB14-499B-A373-CF13FBA7F9EC}">
            <xm:f>Report_DCF!$B$4="M USD"</xm:f>
            <x14:dxf>
              <numFmt numFmtId="189" formatCode="#,##0,,_);\(#,##0,,\);&quot; - &quot;;@_)"/>
            </x14:dxf>
          </x14:cfRule>
          <xm:sqref>H20</xm:sqref>
        </x14:conditionalFormatting>
        <x14:conditionalFormatting xmlns:xm="http://schemas.microsoft.com/office/excel/2006/main">
          <x14:cfRule type="expression" priority="217" stopIfTrue="1" id="{989A94A6-5AA8-42E8-B55A-AE4A1C31EE66}">
            <xm:f>Report_DCF!$B$4="M USD"</xm:f>
            <x14:dxf>
              <numFmt numFmtId="189" formatCode="#,##0,,_);\(#,##0,,\);&quot; - &quot;;@_)"/>
            </x14:dxf>
          </x14:cfRule>
          <xm:sqref>I20</xm:sqref>
        </x14:conditionalFormatting>
        <x14:conditionalFormatting xmlns:xm="http://schemas.microsoft.com/office/excel/2006/main">
          <x14:cfRule type="expression" priority="216" stopIfTrue="1" id="{A17426D6-5EBB-416A-8E37-642D57D06893}">
            <xm:f>Report_DCF!$B$4="M USD"</xm:f>
            <x14:dxf>
              <numFmt numFmtId="189" formatCode="#,##0,,_);\(#,##0,,\);&quot; - &quot;;@_)"/>
            </x14:dxf>
          </x14:cfRule>
          <xm:sqref>J20</xm:sqref>
        </x14:conditionalFormatting>
        <x14:conditionalFormatting xmlns:xm="http://schemas.microsoft.com/office/excel/2006/main">
          <x14:cfRule type="expression" priority="215" stopIfTrue="1" id="{B30DA671-CC2E-4C9A-B072-5B7F88566DB3}">
            <xm:f>Report_DCF!$B$4="M USD"</xm:f>
            <x14:dxf>
              <numFmt numFmtId="189" formatCode="#,##0,,_);\(#,##0,,\);&quot; - &quot;;@_)"/>
            </x14:dxf>
          </x14:cfRule>
          <xm:sqref>K20</xm:sqref>
        </x14:conditionalFormatting>
        <x14:conditionalFormatting xmlns:xm="http://schemas.microsoft.com/office/excel/2006/main">
          <x14:cfRule type="expression" priority="214" stopIfTrue="1" id="{AF3B3AD2-75F3-450F-84C2-DEAF6A6757EA}">
            <xm:f>Report_DCF!$B$4="M USD"</xm:f>
            <x14:dxf>
              <numFmt numFmtId="189" formatCode="#,##0,,_);\(#,##0,,\);&quot; - &quot;;@_)"/>
            </x14:dxf>
          </x14:cfRule>
          <xm:sqref>L20</xm:sqref>
        </x14:conditionalFormatting>
        <x14:conditionalFormatting xmlns:xm="http://schemas.microsoft.com/office/excel/2006/main">
          <x14:cfRule type="expression" priority="213" stopIfTrue="1" id="{FA31B218-9E7D-47A9-A19C-2953BE5D6C53}">
            <xm:f>Report_DCF!$B$4="M USD"</xm:f>
            <x14:dxf>
              <numFmt numFmtId="189" formatCode="#,##0,,_);\(#,##0,,\);&quot; - &quot;;@_)"/>
            </x14:dxf>
          </x14:cfRule>
          <xm:sqref>M20</xm:sqref>
        </x14:conditionalFormatting>
        <x14:conditionalFormatting xmlns:xm="http://schemas.microsoft.com/office/excel/2006/main">
          <x14:cfRule type="expression" priority="212" stopIfTrue="1" id="{2EE12D0B-B95F-418A-9451-8FF393308273}">
            <xm:f>Report_DCF!$B$4="M USD"</xm:f>
            <x14:dxf>
              <numFmt numFmtId="189" formatCode="#,##0,,_);\(#,##0,,\);&quot; - &quot;;@_)"/>
            </x14:dxf>
          </x14:cfRule>
          <xm:sqref>N20</xm:sqref>
        </x14:conditionalFormatting>
        <x14:conditionalFormatting xmlns:xm="http://schemas.microsoft.com/office/excel/2006/main">
          <x14:cfRule type="expression" priority="211" stopIfTrue="1" id="{7CAEDE9D-8E88-4BEB-8C06-283D8813BD23}">
            <xm:f>Report_DCF!$B$4="M USD"</xm:f>
            <x14:dxf>
              <numFmt numFmtId="189" formatCode="#,##0,,_);\(#,##0,,\);&quot; - &quot;;@_)"/>
            </x14:dxf>
          </x14:cfRule>
          <xm:sqref>O20</xm:sqref>
        </x14:conditionalFormatting>
        <x14:conditionalFormatting xmlns:xm="http://schemas.microsoft.com/office/excel/2006/main">
          <x14:cfRule type="expression" priority="210" stopIfTrue="1" id="{8A1A76DB-95A9-473F-AC89-DAF92CBB5B44}">
            <xm:f>Report_DCF!$B$4="M USD"</xm:f>
            <x14:dxf>
              <numFmt numFmtId="189" formatCode="#,##0,,_);\(#,##0,,\);&quot; - &quot;;@_)"/>
            </x14:dxf>
          </x14:cfRule>
          <xm:sqref>F21</xm:sqref>
        </x14:conditionalFormatting>
        <x14:conditionalFormatting xmlns:xm="http://schemas.microsoft.com/office/excel/2006/main">
          <x14:cfRule type="expression" priority="209" stopIfTrue="1" id="{2EC80F8A-F541-4205-9608-0BD29B1FD220}">
            <xm:f>Report_DCF!$B$4="M USD"</xm:f>
            <x14:dxf>
              <numFmt numFmtId="189" formatCode="#,##0,,_);\(#,##0,,\);&quot; - &quot;;@_)"/>
            </x14:dxf>
          </x14:cfRule>
          <xm:sqref>G21</xm:sqref>
        </x14:conditionalFormatting>
        <x14:conditionalFormatting xmlns:xm="http://schemas.microsoft.com/office/excel/2006/main">
          <x14:cfRule type="expression" priority="208" stopIfTrue="1" id="{489DAF75-E643-42BE-BFA8-1042E1D2128C}">
            <xm:f>Report_DCF!$B$4="M USD"</xm:f>
            <x14:dxf>
              <numFmt numFmtId="189" formatCode="#,##0,,_);\(#,##0,,\);&quot; - &quot;;@_)"/>
            </x14:dxf>
          </x14:cfRule>
          <xm:sqref>H21</xm:sqref>
        </x14:conditionalFormatting>
        <x14:conditionalFormatting xmlns:xm="http://schemas.microsoft.com/office/excel/2006/main">
          <x14:cfRule type="expression" priority="207" stopIfTrue="1" id="{4D06FE10-4760-469E-8943-88960F5B8989}">
            <xm:f>Report_DCF!$B$4="M USD"</xm:f>
            <x14:dxf>
              <numFmt numFmtId="189" formatCode="#,##0,,_);\(#,##0,,\);&quot; - &quot;;@_)"/>
            </x14:dxf>
          </x14:cfRule>
          <xm:sqref>I21</xm:sqref>
        </x14:conditionalFormatting>
        <x14:conditionalFormatting xmlns:xm="http://schemas.microsoft.com/office/excel/2006/main">
          <x14:cfRule type="expression" priority="206" stopIfTrue="1" id="{777B1869-9B01-404D-8DC3-F828EC5E65D2}">
            <xm:f>Report_DCF!$B$4="M USD"</xm:f>
            <x14:dxf>
              <numFmt numFmtId="189" formatCode="#,##0,,_);\(#,##0,,\);&quot; - &quot;;@_)"/>
            </x14:dxf>
          </x14:cfRule>
          <xm:sqref>J21</xm:sqref>
        </x14:conditionalFormatting>
        <x14:conditionalFormatting xmlns:xm="http://schemas.microsoft.com/office/excel/2006/main">
          <x14:cfRule type="expression" priority="205" stopIfTrue="1" id="{B311BDFD-E3C5-4286-99B9-EAC9402133DB}">
            <xm:f>Report_DCF!$B$4="M USD"</xm:f>
            <x14:dxf>
              <numFmt numFmtId="189" formatCode="#,##0,,_);\(#,##0,,\);&quot; - &quot;;@_)"/>
            </x14:dxf>
          </x14:cfRule>
          <xm:sqref>K21</xm:sqref>
        </x14:conditionalFormatting>
        <x14:conditionalFormatting xmlns:xm="http://schemas.microsoft.com/office/excel/2006/main">
          <x14:cfRule type="expression" priority="204" stopIfTrue="1" id="{32BDC469-737F-4671-939B-F535BB74CA22}">
            <xm:f>Report_DCF!$B$4="M USD"</xm:f>
            <x14:dxf>
              <numFmt numFmtId="189" formatCode="#,##0,,_);\(#,##0,,\);&quot; - &quot;;@_)"/>
            </x14:dxf>
          </x14:cfRule>
          <xm:sqref>L21</xm:sqref>
        </x14:conditionalFormatting>
        <x14:conditionalFormatting xmlns:xm="http://schemas.microsoft.com/office/excel/2006/main">
          <x14:cfRule type="expression" priority="203" stopIfTrue="1" id="{1870273C-1479-49AF-827E-AFF340F4CACD}">
            <xm:f>Report_DCF!$B$4="M USD"</xm:f>
            <x14:dxf>
              <numFmt numFmtId="189" formatCode="#,##0,,_);\(#,##0,,\);&quot; - &quot;;@_)"/>
            </x14:dxf>
          </x14:cfRule>
          <xm:sqref>M21</xm:sqref>
        </x14:conditionalFormatting>
        <x14:conditionalFormatting xmlns:xm="http://schemas.microsoft.com/office/excel/2006/main">
          <x14:cfRule type="expression" priority="202" stopIfTrue="1" id="{D35D7DF5-1B16-476E-B691-167B91E476D3}">
            <xm:f>Report_DCF!$B$4="M USD"</xm:f>
            <x14:dxf>
              <numFmt numFmtId="189" formatCode="#,##0,,_);\(#,##0,,\);&quot; - &quot;;@_)"/>
            </x14:dxf>
          </x14:cfRule>
          <xm:sqref>N21</xm:sqref>
        </x14:conditionalFormatting>
        <x14:conditionalFormatting xmlns:xm="http://schemas.microsoft.com/office/excel/2006/main">
          <x14:cfRule type="expression" priority="201" stopIfTrue="1" id="{91CF20BE-BA85-46D2-B7C3-9BB087252CE2}">
            <xm:f>Report_DCF!$B$4="M USD"</xm:f>
            <x14:dxf>
              <numFmt numFmtId="189" formatCode="#,##0,,_);\(#,##0,,\);&quot; - &quot;;@_)"/>
            </x14:dxf>
          </x14:cfRule>
          <xm:sqref>O21</xm:sqref>
        </x14:conditionalFormatting>
        <x14:conditionalFormatting xmlns:xm="http://schemas.microsoft.com/office/excel/2006/main">
          <x14:cfRule type="expression" priority="200" stopIfTrue="1" id="{C04A3C7D-8063-46F1-8B7A-2DAF612B192D}">
            <xm:f>Report_DCF!$B$4="M USD"</xm:f>
            <x14:dxf>
              <numFmt numFmtId="189" formatCode="#,##0,,_);\(#,##0,,\);&quot; - &quot;;@_)"/>
            </x14:dxf>
          </x14:cfRule>
          <xm:sqref>F22</xm:sqref>
        </x14:conditionalFormatting>
        <x14:conditionalFormatting xmlns:xm="http://schemas.microsoft.com/office/excel/2006/main">
          <x14:cfRule type="expression" priority="199" stopIfTrue="1" id="{C1BF3E5B-0D2F-4552-B18D-D7A0672414A7}">
            <xm:f>Report_DCF!$B$4="M USD"</xm:f>
            <x14:dxf>
              <numFmt numFmtId="189" formatCode="#,##0,,_);\(#,##0,,\);&quot; - &quot;;@_)"/>
            </x14:dxf>
          </x14:cfRule>
          <xm:sqref>G22</xm:sqref>
        </x14:conditionalFormatting>
        <x14:conditionalFormatting xmlns:xm="http://schemas.microsoft.com/office/excel/2006/main">
          <x14:cfRule type="expression" priority="198" stopIfTrue="1" id="{9113481B-4481-42DF-A911-AB8BD9678B38}">
            <xm:f>Report_DCF!$B$4="M USD"</xm:f>
            <x14:dxf>
              <numFmt numFmtId="189" formatCode="#,##0,,_);\(#,##0,,\);&quot; - &quot;;@_)"/>
            </x14:dxf>
          </x14:cfRule>
          <xm:sqref>H22</xm:sqref>
        </x14:conditionalFormatting>
        <x14:conditionalFormatting xmlns:xm="http://schemas.microsoft.com/office/excel/2006/main">
          <x14:cfRule type="expression" priority="197" stopIfTrue="1" id="{41EA0CE6-959A-4843-9697-8BC6F3BB86F4}">
            <xm:f>Report_DCF!$B$4="M USD"</xm:f>
            <x14:dxf>
              <numFmt numFmtId="189" formatCode="#,##0,,_);\(#,##0,,\);&quot; - &quot;;@_)"/>
            </x14:dxf>
          </x14:cfRule>
          <xm:sqref>I22</xm:sqref>
        </x14:conditionalFormatting>
        <x14:conditionalFormatting xmlns:xm="http://schemas.microsoft.com/office/excel/2006/main">
          <x14:cfRule type="expression" priority="196" stopIfTrue="1" id="{777AA338-05DE-4B98-BE12-ACB054840E7F}">
            <xm:f>Report_DCF!$B$4="M USD"</xm:f>
            <x14:dxf>
              <numFmt numFmtId="189" formatCode="#,##0,,_);\(#,##0,,\);&quot; - &quot;;@_)"/>
            </x14:dxf>
          </x14:cfRule>
          <xm:sqref>J22</xm:sqref>
        </x14:conditionalFormatting>
        <x14:conditionalFormatting xmlns:xm="http://schemas.microsoft.com/office/excel/2006/main">
          <x14:cfRule type="expression" priority="195" stopIfTrue="1" id="{793415B0-8ED3-48E1-AD28-8C069EB64381}">
            <xm:f>Report_DCF!$B$4="M USD"</xm:f>
            <x14:dxf>
              <numFmt numFmtId="189" formatCode="#,##0,,_);\(#,##0,,\);&quot; - &quot;;@_)"/>
            </x14:dxf>
          </x14:cfRule>
          <xm:sqref>K22</xm:sqref>
        </x14:conditionalFormatting>
        <x14:conditionalFormatting xmlns:xm="http://schemas.microsoft.com/office/excel/2006/main">
          <x14:cfRule type="expression" priority="194" stopIfTrue="1" id="{0FC7D5B4-619C-4ACC-AC65-A66587A95846}">
            <xm:f>Report_DCF!$B$4="M USD"</xm:f>
            <x14:dxf>
              <numFmt numFmtId="189" formatCode="#,##0,,_);\(#,##0,,\);&quot; - &quot;;@_)"/>
            </x14:dxf>
          </x14:cfRule>
          <xm:sqref>L22</xm:sqref>
        </x14:conditionalFormatting>
        <x14:conditionalFormatting xmlns:xm="http://schemas.microsoft.com/office/excel/2006/main">
          <x14:cfRule type="expression" priority="193" stopIfTrue="1" id="{6487A0DA-CA18-43B3-B290-3936D37898BD}">
            <xm:f>Report_DCF!$B$4="M USD"</xm:f>
            <x14:dxf>
              <numFmt numFmtId="189" formatCode="#,##0,,_);\(#,##0,,\);&quot; - &quot;;@_)"/>
            </x14:dxf>
          </x14:cfRule>
          <xm:sqref>M22</xm:sqref>
        </x14:conditionalFormatting>
        <x14:conditionalFormatting xmlns:xm="http://schemas.microsoft.com/office/excel/2006/main">
          <x14:cfRule type="expression" priority="192" stopIfTrue="1" id="{93DF0C62-90A0-4082-98BC-8DE2A9DC06B1}">
            <xm:f>Report_DCF!$B$4="M USD"</xm:f>
            <x14:dxf>
              <numFmt numFmtId="189" formatCode="#,##0,,_);\(#,##0,,\);&quot; - &quot;;@_)"/>
            </x14:dxf>
          </x14:cfRule>
          <xm:sqref>N22</xm:sqref>
        </x14:conditionalFormatting>
        <x14:conditionalFormatting xmlns:xm="http://schemas.microsoft.com/office/excel/2006/main">
          <x14:cfRule type="expression" priority="191" stopIfTrue="1" id="{0183221D-FA8D-4536-BA41-9FCFFFADEADC}">
            <xm:f>Report_DCF!$B$4="M USD"</xm:f>
            <x14:dxf>
              <numFmt numFmtId="189" formatCode="#,##0,,_);\(#,##0,,\);&quot; - &quot;;@_)"/>
            </x14:dxf>
          </x14:cfRule>
          <xm:sqref>O22</xm:sqref>
        </x14:conditionalFormatting>
        <x14:conditionalFormatting xmlns:xm="http://schemas.microsoft.com/office/excel/2006/main">
          <x14:cfRule type="expression" priority="190" stopIfTrue="1" id="{7E369D94-5E54-43E3-8717-19FBF3FEED98}">
            <xm:f>Report_DCF!$B$4="M USD"</xm:f>
            <x14:dxf>
              <numFmt numFmtId="189" formatCode="#,##0,,_);\(#,##0,,\);&quot; - &quot;;@_)"/>
            </x14:dxf>
          </x14:cfRule>
          <xm:sqref>F23</xm:sqref>
        </x14:conditionalFormatting>
        <x14:conditionalFormatting xmlns:xm="http://schemas.microsoft.com/office/excel/2006/main">
          <x14:cfRule type="expression" priority="189" stopIfTrue="1" id="{2BBED697-3710-4146-8982-00B4FEE7D75F}">
            <xm:f>Report_DCF!$B$4="M USD"</xm:f>
            <x14:dxf>
              <numFmt numFmtId="189" formatCode="#,##0,,_);\(#,##0,,\);&quot; - &quot;;@_)"/>
            </x14:dxf>
          </x14:cfRule>
          <xm:sqref>G23</xm:sqref>
        </x14:conditionalFormatting>
        <x14:conditionalFormatting xmlns:xm="http://schemas.microsoft.com/office/excel/2006/main">
          <x14:cfRule type="expression" priority="188" stopIfTrue="1" id="{A5A48955-522B-4A30-A5DB-95DD47700DC9}">
            <xm:f>Report_DCF!$B$4="M USD"</xm:f>
            <x14:dxf>
              <numFmt numFmtId="189" formatCode="#,##0,,_);\(#,##0,,\);&quot; - &quot;;@_)"/>
            </x14:dxf>
          </x14:cfRule>
          <xm:sqref>H23</xm:sqref>
        </x14:conditionalFormatting>
        <x14:conditionalFormatting xmlns:xm="http://schemas.microsoft.com/office/excel/2006/main">
          <x14:cfRule type="expression" priority="187" stopIfTrue="1" id="{5829EB55-7C48-4472-8B7A-C8E20A4D3BBA}">
            <xm:f>Report_DCF!$B$4="M USD"</xm:f>
            <x14:dxf>
              <numFmt numFmtId="189" formatCode="#,##0,,_);\(#,##0,,\);&quot; - &quot;;@_)"/>
            </x14:dxf>
          </x14:cfRule>
          <xm:sqref>I23</xm:sqref>
        </x14:conditionalFormatting>
        <x14:conditionalFormatting xmlns:xm="http://schemas.microsoft.com/office/excel/2006/main">
          <x14:cfRule type="expression" priority="186" stopIfTrue="1" id="{2343374F-3EBE-40C8-8E7B-EDD04467CFC1}">
            <xm:f>Report_DCF!$B$4="M USD"</xm:f>
            <x14:dxf>
              <numFmt numFmtId="189" formatCode="#,##0,,_);\(#,##0,,\);&quot; - &quot;;@_)"/>
            </x14:dxf>
          </x14:cfRule>
          <xm:sqref>J23</xm:sqref>
        </x14:conditionalFormatting>
        <x14:conditionalFormatting xmlns:xm="http://schemas.microsoft.com/office/excel/2006/main">
          <x14:cfRule type="expression" priority="185" stopIfTrue="1" id="{12B62A36-704E-47D2-8165-E0B4E55E2C36}">
            <xm:f>Report_DCF!$B$4="M USD"</xm:f>
            <x14:dxf>
              <numFmt numFmtId="189" formatCode="#,##0,,_);\(#,##0,,\);&quot; - &quot;;@_)"/>
            </x14:dxf>
          </x14:cfRule>
          <xm:sqref>K23</xm:sqref>
        </x14:conditionalFormatting>
        <x14:conditionalFormatting xmlns:xm="http://schemas.microsoft.com/office/excel/2006/main">
          <x14:cfRule type="expression" priority="184" stopIfTrue="1" id="{00DD4D0F-2D63-4E5B-910E-485C129E3C2F}">
            <xm:f>Report_DCF!$B$4="M USD"</xm:f>
            <x14:dxf>
              <numFmt numFmtId="189" formatCode="#,##0,,_);\(#,##0,,\);&quot; - &quot;;@_)"/>
            </x14:dxf>
          </x14:cfRule>
          <xm:sqref>L23</xm:sqref>
        </x14:conditionalFormatting>
        <x14:conditionalFormatting xmlns:xm="http://schemas.microsoft.com/office/excel/2006/main">
          <x14:cfRule type="expression" priority="183" stopIfTrue="1" id="{244ECC72-9692-475E-97E0-5D415DD65C47}">
            <xm:f>Report_DCF!$B$4="M USD"</xm:f>
            <x14:dxf>
              <numFmt numFmtId="189" formatCode="#,##0,,_);\(#,##0,,\);&quot; - &quot;;@_)"/>
            </x14:dxf>
          </x14:cfRule>
          <xm:sqref>M23</xm:sqref>
        </x14:conditionalFormatting>
        <x14:conditionalFormatting xmlns:xm="http://schemas.microsoft.com/office/excel/2006/main">
          <x14:cfRule type="expression" priority="182" stopIfTrue="1" id="{4872FB2F-4B96-4D56-A089-FAEEAF7E7C97}">
            <xm:f>Report_DCF!$B$4="M USD"</xm:f>
            <x14:dxf>
              <numFmt numFmtId="189" formatCode="#,##0,,_);\(#,##0,,\);&quot; - &quot;;@_)"/>
            </x14:dxf>
          </x14:cfRule>
          <xm:sqref>N23</xm:sqref>
        </x14:conditionalFormatting>
        <x14:conditionalFormatting xmlns:xm="http://schemas.microsoft.com/office/excel/2006/main">
          <x14:cfRule type="expression" priority="181" stopIfTrue="1" id="{41D38464-DDB4-4FAE-9124-1257449C3BF9}">
            <xm:f>Report_DCF!$B$4="M USD"</xm:f>
            <x14:dxf>
              <numFmt numFmtId="189" formatCode="#,##0,,_);\(#,##0,,\);&quot; - &quot;;@_)"/>
            </x14:dxf>
          </x14:cfRule>
          <xm:sqref>O23</xm:sqref>
        </x14:conditionalFormatting>
        <x14:conditionalFormatting xmlns:xm="http://schemas.microsoft.com/office/excel/2006/main">
          <x14:cfRule type="expression" priority="180" stopIfTrue="1" id="{1980F6C1-C2B5-4285-99DE-3AC5CB1468E4}">
            <xm:f>Report_DCF!$B$4="M USD"</xm:f>
            <x14:dxf>
              <numFmt numFmtId="189" formatCode="#,##0,,_);\(#,##0,,\);&quot; - &quot;;@_)"/>
            </x14:dxf>
          </x14:cfRule>
          <xm:sqref>F24</xm:sqref>
        </x14:conditionalFormatting>
        <x14:conditionalFormatting xmlns:xm="http://schemas.microsoft.com/office/excel/2006/main">
          <x14:cfRule type="expression" priority="179" stopIfTrue="1" id="{30F7158F-3CA0-436E-AFCE-7B00127C2FC0}">
            <xm:f>Report_DCF!$B$4="M USD"</xm:f>
            <x14:dxf>
              <numFmt numFmtId="189" formatCode="#,##0,,_);\(#,##0,,\);&quot; - &quot;;@_)"/>
            </x14:dxf>
          </x14:cfRule>
          <xm:sqref>G24</xm:sqref>
        </x14:conditionalFormatting>
        <x14:conditionalFormatting xmlns:xm="http://schemas.microsoft.com/office/excel/2006/main">
          <x14:cfRule type="expression" priority="178" stopIfTrue="1" id="{F5C06A97-CC47-4F79-9E4C-CF7F966FFE89}">
            <xm:f>Report_DCF!$B$4="M USD"</xm:f>
            <x14:dxf>
              <numFmt numFmtId="189" formatCode="#,##0,,_);\(#,##0,,\);&quot; - &quot;;@_)"/>
            </x14:dxf>
          </x14:cfRule>
          <xm:sqref>H24</xm:sqref>
        </x14:conditionalFormatting>
        <x14:conditionalFormatting xmlns:xm="http://schemas.microsoft.com/office/excel/2006/main">
          <x14:cfRule type="expression" priority="177" stopIfTrue="1" id="{62C90F03-55C4-4755-8A1E-38F02EE020B4}">
            <xm:f>Report_DCF!$B$4="M USD"</xm:f>
            <x14:dxf>
              <numFmt numFmtId="189" formatCode="#,##0,,_);\(#,##0,,\);&quot; - &quot;;@_)"/>
            </x14:dxf>
          </x14:cfRule>
          <xm:sqref>I24</xm:sqref>
        </x14:conditionalFormatting>
        <x14:conditionalFormatting xmlns:xm="http://schemas.microsoft.com/office/excel/2006/main">
          <x14:cfRule type="expression" priority="176" stopIfTrue="1" id="{0A742B50-9DDE-4A7F-8D2F-597FDD0C43FD}">
            <xm:f>Report_DCF!$B$4="M USD"</xm:f>
            <x14:dxf>
              <numFmt numFmtId="189" formatCode="#,##0,,_);\(#,##0,,\);&quot; - &quot;;@_)"/>
            </x14:dxf>
          </x14:cfRule>
          <xm:sqref>J24</xm:sqref>
        </x14:conditionalFormatting>
        <x14:conditionalFormatting xmlns:xm="http://schemas.microsoft.com/office/excel/2006/main">
          <x14:cfRule type="expression" priority="175" stopIfTrue="1" id="{ABDF2520-F0B0-4C6B-93DC-5B2324535276}">
            <xm:f>Report_DCF!$B$4="M USD"</xm:f>
            <x14:dxf>
              <numFmt numFmtId="189" formatCode="#,##0,,_);\(#,##0,,\);&quot; - &quot;;@_)"/>
            </x14:dxf>
          </x14:cfRule>
          <xm:sqref>K24</xm:sqref>
        </x14:conditionalFormatting>
        <x14:conditionalFormatting xmlns:xm="http://schemas.microsoft.com/office/excel/2006/main">
          <x14:cfRule type="expression" priority="174" stopIfTrue="1" id="{47FD867F-0341-498B-B381-76EFD88B42D4}">
            <xm:f>Report_DCF!$B$4="M USD"</xm:f>
            <x14:dxf>
              <numFmt numFmtId="189" formatCode="#,##0,,_);\(#,##0,,\);&quot; - &quot;;@_)"/>
            </x14:dxf>
          </x14:cfRule>
          <xm:sqref>L24</xm:sqref>
        </x14:conditionalFormatting>
        <x14:conditionalFormatting xmlns:xm="http://schemas.microsoft.com/office/excel/2006/main">
          <x14:cfRule type="expression" priority="173" stopIfTrue="1" id="{4660EA98-FD91-44F5-AE74-3F4CDE7D7699}">
            <xm:f>Report_DCF!$B$4="M USD"</xm:f>
            <x14:dxf>
              <numFmt numFmtId="189" formatCode="#,##0,,_);\(#,##0,,\);&quot; - &quot;;@_)"/>
            </x14:dxf>
          </x14:cfRule>
          <xm:sqref>M24</xm:sqref>
        </x14:conditionalFormatting>
        <x14:conditionalFormatting xmlns:xm="http://schemas.microsoft.com/office/excel/2006/main">
          <x14:cfRule type="expression" priority="172" stopIfTrue="1" id="{3FEEDB95-AEE3-4286-AAAA-08921A54C648}">
            <xm:f>Report_DCF!$B$4="M USD"</xm:f>
            <x14:dxf>
              <numFmt numFmtId="189" formatCode="#,##0,,_);\(#,##0,,\);&quot; - &quot;;@_)"/>
            </x14:dxf>
          </x14:cfRule>
          <xm:sqref>N24</xm:sqref>
        </x14:conditionalFormatting>
        <x14:conditionalFormatting xmlns:xm="http://schemas.microsoft.com/office/excel/2006/main">
          <x14:cfRule type="expression" priority="171" stopIfTrue="1" id="{945C8A15-4DC4-490C-89AD-5F1DDD7F7100}">
            <xm:f>Report_DCF!$B$4="M USD"</xm:f>
            <x14:dxf>
              <numFmt numFmtId="189" formatCode="#,##0,,_);\(#,##0,,\);&quot; - &quot;;@_)"/>
            </x14:dxf>
          </x14:cfRule>
          <xm:sqref>O24</xm:sqref>
        </x14:conditionalFormatting>
        <x14:conditionalFormatting xmlns:xm="http://schemas.microsoft.com/office/excel/2006/main">
          <x14:cfRule type="expression" priority="170" stopIfTrue="1" id="{D288EC86-BC5D-46F5-A298-B9BB18DDEF90}">
            <xm:f>Report_DCF!$B$4="M USD"</xm:f>
            <x14:dxf>
              <numFmt numFmtId="189" formatCode="#,##0,,_);\(#,##0,,\);&quot; - &quot;;@_)"/>
            </x14:dxf>
          </x14:cfRule>
          <xm:sqref>F25</xm:sqref>
        </x14:conditionalFormatting>
        <x14:conditionalFormatting xmlns:xm="http://schemas.microsoft.com/office/excel/2006/main">
          <x14:cfRule type="expression" priority="169" stopIfTrue="1" id="{AF4A4AA6-17BB-49A5-930E-4D1BE6D15EF8}">
            <xm:f>Report_DCF!$B$4="M USD"</xm:f>
            <x14:dxf>
              <numFmt numFmtId="189" formatCode="#,##0,,_);\(#,##0,,\);&quot; - &quot;;@_)"/>
            </x14:dxf>
          </x14:cfRule>
          <xm:sqref>G25</xm:sqref>
        </x14:conditionalFormatting>
        <x14:conditionalFormatting xmlns:xm="http://schemas.microsoft.com/office/excel/2006/main">
          <x14:cfRule type="expression" priority="168" stopIfTrue="1" id="{43E499DD-A17C-46AD-88AD-15D6BC7A4D11}">
            <xm:f>Report_DCF!$B$4="M USD"</xm:f>
            <x14:dxf>
              <numFmt numFmtId="189" formatCode="#,##0,,_);\(#,##0,,\);&quot; - &quot;;@_)"/>
            </x14:dxf>
          </x14:cfRule>
          <xm:sqref>H25</xm:sqref>
        </x14:conditionalFormatting>
        <x14:conditionalFormatting xmlns:xm="http://schemas.microsoft.com/office/excel/2006/main">
          <x14:cfRule type="expression" priority="167" stopIfTrue="1" id="{34755BF9-F215-40FB-8C4E-9529C784181E}">
            <xm:f>Report_DCF!$B$4="M USD"</xm:f>
            <x14:dxf>
              <numFmt numFmtId="189" formatCode="#,##0,,_);\(#,##0,,\);&quot; - &quot;;@_)"/>
            </x14:dxf>
          </x14:cfRule>
          <xm:sqref>I25</xm:sqref>
        </x14:conditionalFormatting>
        <x14:conditionalFormatting xmlns:xm="http://schemas.microsoft.com/office/excel/2006/main">
          <x14:cfRule type="expression" priority="166" stopIfTrue="1" id="{84925940-7E4A-46C1-AC07-7CEFE263B798}">
            <xm:f>Report_DCF!$B$4="M USD"</xm:f>
            <x14:dxf>
              <numFmt numFmtId="189" formatCode="#,##0,,_);\(#,##0,,\);&quot; - &quot;;@_)"/>
            </x14:dxf>
          </x14:cfRule>
          <xm:sqref>J25</xm:sqref>
        </x14:conditionalFormatting>
        <x14:conditionalFormatting xmlns:xm="http://schemas.microsoft.com/office/excel/2006/main">
          <x14:cfRule type="expression" priority="165" stopIfTrue="1" id="{550B9A88-2D52-4F12-8BFD-E6ACFB0F632A}">
            <xm:f>Report_DCF!$B$4="M USD"</xm:f>
            <x14:dxf>
              <numFmt numFmtId="189" formatCode="#,##0,,_);\(#,##0,,\);&quot; - &quot;;@_)"/>
            </x14:dxf>
          </x14:cfRule>
          <xm:sqref>K25</xm:sqref>
        </x14:conditionalFormatting>
        <x14:conditionalFormatting xmlns:xm="http://schemas.microsoft.com/office/excel/2006/main">
          <x14:cfRule type="expression" priority="164" stopIfTrue="1" id="{0113A144-4AA7-441A-9C71-0EF835BEB062}">
            <xm:f>Report_DCF!$B$4="M USD"</xm:f>
            <x14:dxf>
              <numFmt numFmtId="189" formatCode="#,##0,,_);\(#,##0,,\);&quot; - &quot;;@_)"/>
            </x14:dxf>
          </x14:cfRule>
          <xm:sqref>L25</xm:sqref>
        </x14:conditionalFormatting>
        <x14:conditionalFormatting xmlns:xm="http://schemas.microsoft.com/office/excel/2006/main">
          <x14:cfRule type="expression" priority="163" stopIfTrue="1" id="{CEABEAAF-6874-4512-98D0-227A566075D8}">
            <xm:f>Report_DCF!$B$4="M USD"</xm:f>
            <x14:dxf>
              <numFmt numFmtId="189" formatCode="#,##0,,_);\(#,##0,,\);&quot; - &quot;;@_)"/>
            </x14:dxf>
          </x14:cfRule>
          <xm:sqref>M25</xm:sqref>
        </x14:conditionalFormatting>
        <x14:conditionalFormatting xmlns:xm="http://schemas.microsoft.com/office/excel/2006/main">
          <x14:cfRule type="expression" priority="162" stopIfTrue="1" id="{F1B072E9-20AF-4070-B88B-EA6F62C77FA3}">
            <xm:f>Report_DCF!$B$4="M USD"</xm:f>
            <x14:dxf>
              <numFmt numFmtId="189" formatCode="#,##0,,_);\(#,##0,,\);&quot; - &quot;;@_)"/>
            </x14:dxf>
          </x14:cfRule>
          <xm:sqref>N25</xm:sqref>
        </x14:conditionalFormatting>
        <x14:conditionalFormatting xmlns:xm="http://schemas.microsoft.com/office/excel/2006/main">
          <x14:cfRule type="expression" priority="161" stopIfTrue="1" id="{0B455878-7642-4DF8-9AB9-218A818B9BD5}">
            <xm:f>Report_DCF!$B$4="M USD"</xm:f>
            <x14:dxf>
              <numFmt numFmtId="189" formatCode="#,##0,,_);\(#,##0,,\);&quot; - &quot;;@_)"/>
            </x14:dxf>
          </x14:cfRule>
          <xm:sqref>O25</xm:sqref>
        </x14:conditionalFormatting>
        <x14:conditionalFormatting xmlns:xm="http://schemas.microsoft.com/office/excel/2006/main">
          <x14:cfRule type="expression" priority="160" stopIfTrue="1" id="{6C7220BE-211B-4C31-9FC8-CE542C652BB2}">
            <xm:f>Report_DCF!$B$4="M USD"</xm:f>
            <x14:dxf>
              <numFmt numFmtId="189" formatCode="#,##0,,_);\(#,##0,,\);&quot; - &quot;;@_)"/>
            </x14:dxf>
          </x14:cfRule>
          <xm:sqref>F26</xm:sqref>
        </x14:conditionalFormatting>
        <x14:conditionalFormatting xmlns:xm="http://schemas.microsoft.com/office/excel/2006/main">
          <x14:cfRule type="expression" priority="159" stopIfTrue="1" id="{E82DBB84-879E-4DC5-AB88-C81C76B6FF13}">
            <xm:f>Report_DCF!$B$4="M USD"</xm:f>
            <x14:dxf>
              <numFmt numFmtId="189" formatCode="#,##0,,_);\(#,##0,,\);&quot; - &quot;;@_)"/>
            </x14:dxf>
          </x14:cfRule>
          <xm:sqref>G26</xm:sqref>
        </x14:conditionalFormatting>
        <x14:conditionalFormatting xmlns:xm="http://schemas.microsoft.com/office/excel/2006/main">
          <x14:cfRule type="expression" priority="158" stopIfTrue="1" id="{A0877058-E82A-4D75-8DFC-1C48C2E99767}">
            <xm:f>Report_DCF!$B$4="M USD"</xm:f>
            <x14:dxf>
              <numFmt numFmtId="189" formatCode="#,##0,,_);\(#,##0,,\);&quot; - &quot;;@_)"/>
            </x14:dxf>
          </x14:cfRule>
          <xm:sqref>H26</xm:sqref>
        </x14:conditionalFormatting>
        <x14:conditionalFormatting xmlns:xm="http://schemas.microsoft.com/office/excel/2006/main">
          <x14:cfRule type="expression" priority="157" stopIfTrue="1" id="{417B88DA-98DE-486A-8370-39ADDB839F8A}">
            <xm:f>Report_DCF!$B$4="M USD"</xm:f>
            <x14:dxf>
              <numFmt numFmtId="189" formatCode="#,##0,,_);\(#,##0,,\);&quot; - &quot;;@_)"/>
            </x14:dxf>
          </x14:cfRule>
          <xm:sqref>I26</xm:sqref>
        </x14:conditionalFormatting>
        <x14:conditionalFormatting xmlns:xm="http://schemas.microsoft.com/office/excel/2006/main">
          <x14:cfRule type="expression" priority="156" stopIfTrue="1" id="{907A05B8-DDBF-4D53-8039-9D707B934369}">
            <xm:f>Report_DCF!$B$4="M USD"</xm:f>
            <x14:dxf>
              <numFmt numFmtId="189" formatCode="#,##0,,_);\(#,##0,,\);&quot; - &quot;;@_)"/>
            </x14:dxf>
          </x14:cfRule>
          <xm:sqref>J26</xm:sqref>
        </x14:conditionalFormatting>
        <x14:conditionalFormatting xmlns:xm="http://schemas.microsoft.com/office/excel/2006/main">
          <x14:cfRule type="expression" priority="155" stopIfTrue="1" id="{EEFE59C7-02B9-4D33-A742-CAC9A7CCC0E5}">
            <xm:f>Report_DCF!$B$4="M USD"</xm:f>
            <x14:dxf>
              <numFmt numFmtId="189" formatCode="#,##0,,_);\(#,##0,,\);&quot; - &quot;;@_)"/>
            </x14:dxf>
          </x14:cfRule>
          <xm:sqref>K26</xm:sqref>
        </x14:conditionalFormatting>
        <x14:conditionalFormatting xmlns:xm="http://schemas.microsoft.com/office/excel/2006/main">
          <x14:cfRule type="expression" priority="154" stopIfTrue="1" id="{7CAB535E-5601-4FB1-907C-89084BD21732}">
            <xm:f>Report_DCF!$B$4="M USD"</xm:f>
            <x14:dxf>
              <numFmt numFmtId="189" formatCode="#,##0,,_);\(#,##0,,\);&quot; - &quot;;@_)"/>
            </x14:dxf>
          </x14:cfRule>
          <xm:sqref>L26</xm:sqref>
        </x14:conditionalFormatting>
        <x14:conditionalFormatting xmlns:xm="http://schemas.microsoft.com/office/excel/2006/main">
          <x14:cfRule type="expression" priority="153" stopIfTrue="1" id="{92355351-3EE0-47C8-A8A3-B16E35C8127B}">
            <xm:f>Report_DCF!$B$4="M USD"</xm:f>
            <x14:dxf>
              <numFmt numFmtId="189" formatCode="#,##0,,_);\(#,##0,,\);&quot; - &quot;;@_)"/>
            </x14:dxf>
          </x14:cfRule>
          <xm:sqref>M26</xm:sqref>
        </x14:conditionalFormatting>
        <x14:conditionalFormatting xmlns:xm="http://schemas.microsoft.com/office/excel/2006/main">
          <x14:cfRule type="expression" priority="152" stopIfTrue="1" id="{AE250E17-4ABE-4E2F-8B73-AE36D972B371}">
            <xm:f>Report_DCF!$B$4="M USD"</xm:f>
            <x14:dxf>
              <numFmt numFmtId="189" formatCode="#,##0,,_);\(#,##0,,\);&quot; - &quot;;@_)"/>
            </x14:dxf>
          </x14:cfRule>
          <xm:sqref>N26</xm:sqref>
        </x14:conditionalFormatting>
        <x14:conditionalFormatting xmlns:xm="http://schemas.microsoft.com/office/excel/2006/main">
          <x14:cfRule type="expression" priority="151" stopIfTrue="1" id="{83306A5F-B5FB-444B-9E37-9E8ADB1A363B}">
            <xm:f>Report_DCF!$B$4="M USD"</xm:f>
            <x14:dxf>
              <numFmt numFmtId="189" formatCode="#,##0,,_);\(#,##0,,\);&quot; - &quot;;@_)"/>
            </x14:dxf>
          </x14:cfRule>
          <xm:sqref>O26</xm:sqref>
        </x14:conditionalFormatting>
        <x14:conditionalFormatting xmlns:xm="http://schemas.microsoft.com/office/excel/2006/main">
          <x14:cfRule type="expression" priority="150" stopIfTrue="1" id="{3568E454-0CCB-4021-AA11-5DD5873DC920}">
            <xm:f>Report_DCF!$B$4="M USD"</xm:f>
            <x14:dxf>
              <numFmt numFmtId="189" formatCode="#,##0,,_);\(#,##0,,\);&quot; - &quot;;@_)"/>
            </x14:dxf>
          </x14:cfRule>
          <xm:sqref>F27</xm:sqref>
        </x14:conditionalFormatting>
        <x14:conditionalFormatting xmlns:xm="http://schemas.microsoft.com/office/excel/2006/main">
          <x14:cfRule type="expression" priority="149" stopIfTrue="1" id="{FA48B245-0FCE-4508-9440-0ADFA251D0EA}">
            <xm:f>Report_DCF!$B$4="M USD"</xm:f>
            <x14:dxf>
              <numFmt numFmtId="189" formatCode="#,##0,,_);\(#,##0,,\);&quot; - &quot;;@_)"/>
            </x14:dxf>
          </x14:cfRule>
          <xm:sqref>G27</xm:sqref>
        </x14:conditionalFormatting>
        <x14:conditionalFormatting xmlns:xm="http://schemas.microsoft.com/office/excel/2006/main">
          <x14:cfRule type="expression" priority="148" stopIfTrue="1" id="{3FAA3B75-1E57-4661-A777-37486DA30EE6}">
            <xm:f>Report_DCF!$B$4="M USD"</xm:f>
            <x14:dxf>
              <numFmt numFmtId="189" formatCode="#,##0,,_);\(#,##0,,\);&quot; - &quot;;@_)"/>
            </x14:dxf>
          </x14:cfRule>
          <xm:sqref>H27</xm:sqref>
        </x14:conditionalFormatting>
        <x14:conditionalFormatting xmlns:xm="http://schemas.microsoft.com/office/excel/2006/main">
          <x14:cfRule type="expression" priority="147" stopIfTrue="1" id="{806C3459-15C5-4BD5-8793-E49EBEB592E1}">
            <xm:f>Report_DCF!$B$4="M USD"</xm:f>
            <x14:dxf>
              <numFmt numFmtId="189" formatCode="#,##0,,_);\(#,##0,,\);&quot; - &quot;;@_)"/>
            </x14:dxf>
          </x14:cfRule>
          <xm:sqref>I27</xm:sqref>
        </x14:conditionalFormatting>
        <x14:conditionalFormatting xmlns:xm="http://schemas.microsoft.com/office/excel/2006/main">
          <x14:cfRule type="expression" priority="146" stopIfTrue="1" id="{7F3F9D01-317E-4F55-BBF4-08D98F4583BD}">
            <xm:f>Report_DCF!$B$4="M USD"</xm:f>
            <x14:dxf>
              <numFmt numFmtId="189" formatCode="#,##0,,_);\(#,##0,,\);&quot; - &quot;;@_)"/>
            </x14:dxf>
          </x14:cfRule>
          <xm:sqref>J27</xm:sqref>
        </x14:conditionalFormatting>
        <x14:conditionalFormatting xmlns:xm="http://schemas.microsoft.com/office/excel/2006/main">
          <x14:cfRule type="expression" priority="145" stopIfTrue="1" id="{DFE96007-3144-4E46-8B3E-76624E7D3963}">
            <xm:f>Report_DCF!$B$4="M USD"</xm:f>
            <x14:dxf>
              <numFmt numFmtId="189" formatCode="#,##0,,_);\(#,##0,,\);&quot; - &quot;;@_)"/>
            </x14:dxf>
          </x14:cfRule>
          <xm:sqref>K27</xm:sqref>
        </x14:conditionalFormatting>
        <x14:conditionalFormatting xmlns:xm="http://schemas.microsoft.com/office/excel/2006/main">
          <x14:cfRule type="expression" priority="144" stopIfTrue="1" id="{BDC68955-4073-4765-8C79-5D16BE8B00DD}">
            <xm:f>Report_DCF!$B$4="M USD"</xm:f>
            <x14:dxf>
              <numFmt numFmtId="189" formatCode="#,##0,,_);\(#,##0,,\);&quot; - &quot;;@_)"/>
            </x14:dxf>
          </x14:cfRule>
          <xm:sqref>L27</xm:sqref>
        </x14:conditionalFormatting>
        <x14:conditionalFormatting xmlns:xm="http://schemas.microsoft.com/office/excel/2006/main">
          <x14:cfRule type="expression" priority="143" stopIfTrue="1" id="{95C02205-9C40-40EF-A615-E1FF3178ABA0}">
            <xm:f>Report_DCF!$B$4="M USD"</xm:f>
            <x14:dxf>
              <numFmt numFmtId="189" formatCode="#,##0,,_);\(#,##0,,\);&quot; - &quot;;@_)"/>
            </x14:dxf>
          </x14:cfRule>
          <xm:sqref>M27</xm:sqref>
        </x14:conditionalFormatting>
        <x14:conditionalFormatting xmlns:xm="http://schemas.microsoft.com/office/excel/2006/main">
          <x14:cfRule type="expression" priority="142" stopIfTrue="1" id="{DFA89363-7720-4514-AA35-A1872DB054F4}">
            <xm:f>Report_DCF!$B$4="M USD"</xm:f>
            <x14:dxf>
              <numFmt numFmtId="189" formatCode="#,##0,,_);\(#,##0,,\);&quot; - &quot;;@_)"/>
            </x14:dxf>
          </x14:cfRule>
          <xm:sqref>N27</xm:sqref>
        </x14:conditionalFormatting>
        <x14:conditionalFormatting xmlns:xm="http://schemas.microsoft.com/office/excel/2006/main">
          <x14:cfRule type="expression" priority="141" stopIfTrue="1" id="{D3472573-D695-4E67-A7E7-23843C30C339}">
            <xm:f>Report_DCF!$B$4="M USD"</xm:f>
            <x14:dxf>
              <numFmt numFmtId="189" formatCode="#,##0,,_);\(#,##0,,\);&quot; - &quot;;@_)"/>
            </x14:dxf>
          </x14:cfRule>
          <xm:sqref>O27</xm:sqref>
        </x14:conditionalFormatting>
        <x14:conditionalFormatting xmlns:xm="http://schemas.microsoft.com/office/excel/2006/main">
          <x14:cfRule type="expression" priority="140" stopIfTrue="1" id="{28DC8FAC-41C3-4B01-A224-A8BB82E7E009}">
            <xm:f>Report_DCF!$B$4="M USD"</xm:f>
            <x14:dxf>
              <numFmt numFmtId="189" formatCode="#,##0,,_);\(#,##0,,\);&quot; - &quot;;@_)"/>
            </x14:dxf>
          </x14:cfRule>
          <xm:sqref>F28</xm:sqref>
        </x14:conditionalFormatting>
        <x14:conditionalFormatting xmlns:xm="http://schemas.microsoft.com/office/excel/2006/main">
          <x14:cfRule type="expression" priority="139" stopIfTrue="1" id="{B0C0AE39-7B63-4E57-AD7E-9ECE409E1083}">
            <xm:f>Report_DCF!$B$4="M USD"</xm:f>
            <x14:dxf>
              <numFmt numFmtId="189" formatCode="#,##0,,_);\(#,##0,,\);&quot; - &quot;;@_)"/>
            </x14:dxf>
          </x14:cfRule>
          <xm:sqref>G28</xm:sqref>
        </x14:conditionalFormatting>
        <x14:conditionalFormatting xmlns:xm="http://schemas.microsoft.com/office/excel/2006/main">
          <x14:cfRule type="expression" priority="138" stopIfTrue="1" id="{BC38CA9F-98D7-4B68-8606-7BF3E09963B3}">
            <xm:f>Report_DCF!$B$4="M USD"</xm:f>
            <x14:dxf>
              <numFmt numFmtId="189" formatCode="#,##0,,_);\(#,##0,,\);&quot; - &quot;;@_)"/>
            </x14:dxf>
          </x14:cfRule>
          <xm:sqref>H28</xm:sqref>
        </x14:conditionalFormatting>
        <x14:conditionalFormatting xmlns:xm="http://schemas.microsoft.com/office/excel/2006/main">
          <x14:cfRule type="expression" priority="137" stopIfTrue="1" id="{10D82E20-2A36-48E4-8826-55D40F04D728}">
            <xm:f>Report_DCF!$B$4="M USD"</xm:f>
            <x14:dxf>
              <numFmt numFmtId="189" formatCode="#,##0,,_);\(#,##0,,\);&quot; - &quot;;@_)"/>
            </x14:dxf>
          </x14:cfRule>
          <xm:sqref>I28</xm:sqref>
        </x14:conditionalFormatting>
        <x14:conditionalFormatting xmlns:xm="http://schemas.microsoft.com/office/excel/2006/main">
          <x14:cfRule type="expression" priority="136" stopIfTrue="1" id="{1F4628AA-FADB-48C2-9A71-F715E2EF3411}">
            <xm:f>Report_DCF!$B$4="M USD"</xm:f>
            <x14:dxf>
              <numFmt numFmtId="189" formatCode="#,##0,,_);\(#,##0,,\);&quot; - &quot;;@_)"/>
            </x14:dxf>
          </x14:cfRule>
          <xm:sqref>J28</xm:sqref>
        </x14:conditionalFormatting>
        <x14:conditionalFormatting xmlns:xm="http://schemas.microsoft.com/office/excel/2006/main">
          <x14:cfRule type="expression" priority="135" stopIfTrue="1" id="{A919819A-2AAD-4A55-A8FA-94FD7784E2BA}">
            <xm:f>Report_DCF!$B$4="M USD"</xm:f>
            <x14:dxf>
              <numFmt numFmtId="189" formatCode="#,##0,,_);\(#,##0,,\);&quot; - &quot;;@_)"/>
            </x14:dxf>
          </x14:cfRule>
          <xm:sqref>K28</xm:sqref>
        </x14:conditionalFormatting>
        <x14:conditionalFormatting xmlns:xm="http://schemas.microsoft.com/office/excel/2006/main">
          <x14:cfRule type="expression" priority="134" stopIfTrue="1" id="{31A2A44A-26C2-4577-BCB9-9E52FB8A2581}">
            <xm:f>Report_DCF!$B$4="M USD"</xm:f>
            <x14:dxf>
              <numFmt numFmtId="189" formatCode="#,##0,,_);\(#,##0,,\);&quot; - &quot;;@_)"/>
            </x14:dxf>
          </x14:cfRule>
          <xm:sqref>L28</xm:sqref>
        </x14:conditionalFormatting>
        <x14:conditionalFormatting xmlns:xm="http://schemas.microsoft.com/office/excel/2006/main">
          <x14:cfRule type="expression" priority="133" stopIfTrue="1" id="{F14BDDF9-48C2-4469-A87B-7A971A097C65}">
            <xm:f>Report_DCF!$B$4="M USD"</xm:f>
            <x14:dxf>
              <numFmt numFmtId="189" formatCode="#,##0,,_);\(#,##0,,\);&quot; - &quot;;@_)"/>
            </x14:dxf>
          </x14:cfRule>
          <xm:sqref>M28</xm:sqref>
        </x14:conditionalFormatting>
        <x14:conditionalFormatting xmlns:xm="http://schemas.microsoft.com/office/excel/2006/main">
          <x14:cfRule type="expression" priority="132" stopIfTrue="1" id="{EDDCC2CF-9BF4-4C07-B132-C52CFB9B2BCB}">
            <xm:f>Report_DCF!$B$4="M USD"</xm:f>
            <x14:dxf>
              <numFmt numFmtId="189" formatCode="#,##0,,_);\(#,##0,,\);&quot; - &quot;;@_)"/>
            </x14:dxf>
          </x14:cfRule>
          <xm:sqref>N28</xm:sqref>
        </x14:conditionalFormatting>
        <x14:conditionalFormatting xmlns:xm="http://schemas.microsoft.com/office/excel/2006/main">
          <x14:cfRule type="expression" priority="131" stopIfTrue="1" id="{EB217514-F79F-4CE1-B89F-08AEDD464DB2}">
            <xm:f>Report_DCF!$B$4="M USD"</xm:f>
            <x14:dxf>
              <numFmt numFmtId="189" formatCode="#,##0,,_);\(#,##0,,\);&quot; - &quot;;@_)"/>
            </x14:dxf>
          </x14:cfRule>
          <xm:sqref>O28</xm:sqref>
        </x14:conditionalFormatting>
        <x14:conditionalFormatting xmlns:xm="http://schemas.microsoft.com/office/excel/2006/main">
          <x14:cfRule type="expression" priority="130" stopIfTrue="1" id="{4F186082-7DF6-4A5A-ABA2-82EC021E4A35}">
            <xm:f>Report_DCF!$B$4="M USD"</xm:f>
            <x14:dxf>
              <numFmt numFmtId="189" formatCode="#,##0,,_);\(#,##0,,\);&quot; - &quot;;@_)"/>
            </x14:dxf>
          </x14:cfRule>
          <xm:sqref>F29</xm:sqref>
        </x14:conditionalFormatting>
        <x14:conditionalFormatting xmlns:xm="http://schemas.microsoft.com/office/excel/2006/main">
          <x14:cfRule type="expression" priority="129" stopIfTrue="1" id="{C56AA8BF-C3F1-4D67-B5A2-D33E82204290}">
            <xm:f>Report_DCF!$B$4="M USD"</xm:f>
            <x14:dxf>
              <numFmt numFmtId="189" formatCode="#,##0,,_);\(#,##0,,\);&quot; - &quot;;@_)"/>
            </x14:dxf>
          </x14:cfRule>
          <xm:sqref>G29</xm:sqref>
        </x14:conditionalFormatting>
        <x14:conditionalFormatting xmlns:xm="http://schemas.microsoft.com/office/excel/2006/main">
          <x14:cfRule type="expression" priority="128" stopIfTrue="1" id="{78B12732-4B4E-4A65-80C1-3BA28DA4688A}">
            <xm:f>Report_DCF!$B$4="M USD"</xm:f>
            <x14:dxf>
              <numFmt numFmtId="189" formatCode="#,##0,,_);\(#,##0,,\);&quot; - &quot;;@_)"/>
            </x14:dxf>
          </x14:cfRule>
          <xm:sqref>H29</xm:sqref>
        </x14:conditionalFormatting>
        <x14:conditionalFormatting xmlns:xm="http://schemas.microsoft.com/office/excel/2006/main">
          <x14:cfRule type="expression" priority="127" stopIfTrue="1" id="{FFF5FB44-F71A-49F2-8932-599A623D4122}">
            <xm:f>Report_DCF!$B$4="M USD"</xm:f>
            <x14:dxf>
              <numFmt numFmtId="189" formatCode="#,##0,,_);\(#,##0,,\);&quot; - &quot;;@_)"/>
            </x14:dxf>
          </x14:cfRule>
          <xm:sqref>I29</xm:sqref>
        </x14:conditionalFormatting>
        <x14:conditionalFormatting xmlns:xm="http://schemas.microsoft.com/office/excel/2006/main">
          <x14:cfRule type="expression" priority="126" stopIfTrue="1" id="{493C59E0-7624-47A0-B5D1-A1C5473E67C8}">
            <xm:f>Report_DCF!$B$4="M USD"</xm:f>
            <x14:dxf>
              <numFmt numFmtId="189" formatCode="#,##0,,_);\(#,##0,,\);&quot; - &quot;;@_)"/>
            </x14:dxf>
          </x14:cfRule>
          <xm:sqref>J29</xm:sqref>
        </x14:conditionalFormatting>
        <x14:conditionalFormatting xmlns:xm="http://schemas.microsoft.com/office/excel/2006/main">
          <x14:cfRule type="expression" priority="125" stopIfTrue="1" id="{68932F46-73F0-4109-825A-E7CB0FBDB697}">
            <xm:f>Report_DCF!$B$4="M USD"</xm:f>
            <x14:dxf>
              <numFmt numFmtId="189" formatCode="#,##0,,_);\(#,##0,,\);&quot; - &quot;;@_)"/>
            </x14:dxf>
          </x14:cfRule>
          <xm:sqref>K29</xm:sqref>
        </x14:conditionalFormatting>
        <x14:conditionalFormatting xmlns:xm="http://schemas.microsoft.com/office/excel/2006/main">
          <x14:cfRule type="expression" priority="124" stopIfTrue="1" id="{3F17589E-8A8B-48B3-9E41-20B70E73D352}">
            <xm:f>Report_DCF!$B$4="M USD"</xm:f>
            <x14:dxf>
              <numFmt numFmtId="189" formatCode="#,##0,,_);\(#,##0,,\);&quot; - &quot;;@_)"/>
            </x14:dxf>
          </x14:cfRule>
          <xm:sqref>L29</xm:sqref>
        </x14:conditionalFormatting>
        <x14:conditionalFormatting xmlns:xm="http://schemas.microsoft.com/office/excel/2006/main">
          <x14:cfRule type="expression" priority="123" stopIfTrue="1" id="{7E72FBE6-712E-48C5-887C-04F13160F06D}">
            <xm:f>Report_DCF!$B$4="M USD"</xm:f>
            <x14:dxf>
              <numFmt numFmtId="189" formatCode="#,##0,,_);\(#,##0,,\);&quot; - &quot;;@_)"/>
            </x14:dxf>
          </x14:cfRule>
          <xm:sqref>M29</xm:sqref>
        </x14:conditionalFormatting>
        <x14:conditionalFormatting xmlns:xm="http://schemas.microsoft.com/office/excel/2006/main">
          <x14:cfRule type="expression" priority="122" stopIfTrue="1" id="{7F89D428-2965-4AB6-945B-997239C0497D}">
            <xm:f>Report_DCF!$B$4="M USD"</xm:f>
            <x14:dxf>
              <numFmt numFmtId="189" formatCode="#,##0,,_);\(#,##0,,\);&quot; - &quot;;@_)"/>
            </x14:dxf>
          </x14:cfRule>
          <xm:sqref>N29</xm:sqref>
        </x14:conditionalFormatting>
        <x14:conditionalFormatting xmlns:xm="http://schemas.microsoft.com/office/excel/2006/main">
          <x14:cfRule type="expression" priority="121" stopIfTrue="1" id="{D0B2EF5D-A920-4D49-B521-C5F946D3F153}">
            <xm:f>Report_DCF!$B$4="M USD"</xm:f>
            <x14:dxf>
              <numFmt numFmtId="189" formatCode="#,##0,,_);\(#,##0,,\);&quot; - &quot;;@_)"/>
            </x14:dxf>
          </x14:cfRule>
          <xm:sqref>O29</xm:sqref>
        </x14:conditionalFormatting>
        <x14:conditionalFormatting xmlns:xm="http://schemas.microsoft.com/office/excel/2006/main">
          <x14:cfRule type="expression" priority="120" stopIfTrue="1" id="{7622B06C-8B19-4E48-A5F6-89355506BAD2}">
            <xm:f>Report_DCF!$B$4="M USD"</xm:f>
            <x14:dxf>
              <numFmt numFmtId="189" formatCode="#,##0,,_);\(#,##0,,\);&quot; - &quot;;@_)"/>
            </x14:dxf>
          </x14:cfRule>
          <xm:sqref>F30</xm:sqref>
        </x14:conditionalFormatting>
        <x14:conditionalFormatting xmlns:xm="http://schemas.microsoft.com/office/excel/2006/main">
          <x14:cfRule type="expression" priority="119" stopIfTrue="1" id="{21EE3230-1DBB-46D3-9D42-942581BD771E}">
            <xm:f>Report_DCF!$B$4="M USD"</xm:f>
            <x14:dxf>
              <numFmt numFmtId="189" formatCode="#,##0,,_);\(#,##0,,\);&quot; - &quot;;@_)"/>
            </x14:dxf>
          </x14:cfRule>
          <xm:sqref>G30</xm:sqref>
        </x14:conditionalFormatting>
        <x14:conditionalFormatting xmlns:xm="http://schemas.microsoft.com/office/excel/2006/main">
          <x14:cfRule type="expression" priority="118" stopIfTrue="1" id="{132C605B-EA64-46D6-BC7E-9EF34677B3E7}">
            <xm:f>Report_DCF!$B$4="M USD"</xm:f>
            <x14:dxf>
              <numFmt numFmtId="189" formatCode="#,##0,,_);\(#,##0,,\);&quot; - &quot;;@_)"/>
            </x14:dxf>
          </x14:cfRule>
          <xm:sqref>H30</xm:sqref>
        </x14:conditionalFormatting>
        <x14:conditionalFormatting xmlns:xm="http://schemas.microsoft.com/office/excel/2006/main">
          <x14:cfRule type="expression" priority="117" stopIfTrue="1" id="{F7B46D50-5008-46B9-9A46-F8E2326E10D9}">
            <xm:f>Report_DCF!$B$4="M USD"</xm:f>
            <x14:dxf>
              <numFmt numFmtId="189" formatCode="#,##0,,_);\(#,##0,,\);&quot; - &quot;;@_)"/>
            </x14:dxf>
          </x14:cfRule>
          <xm:sqref>I30</xm:sqref>
        </x14:conditionalFormatting>
        <x14:conditionalFormatting xmlns:xm="http://schemas.microsoft.com/office/excel/2006/main">
          <x14:cfRule type="expression" priority="116" stopIfTrue="1" id="{DCBC04F2-26F8-4B3A-8549-31C473F20C22}">
            <xm:f>Report_DCF!$B$4="M USD"</xm:f>
            <x14:dxf>
              <numFmt numFmtId="189" formatCode="#,##0,,_);\(#,##0,,\);&quot; - &quot;;@_)"/>
            </x14:dxf>
          </x14:cfRule>
          <xm:sqref>J30</xm:sqref>
        </x14:conditionalFormatting>
        <x14:conditionalFormatting xmlns:xm="http://schemas.microsoft.com/office/excel/2006/main">
          <x14:cfRule type="expression" priority="115" stopIfTrue="1" id="{631849C5-1DB6-404F-9AF6-34E7A6F9F4D6}">
            <xm:f>Report_DCF!$B$4="M USD"</xm:f>
            <x14:dxf>
              <numFmt numFmtId="189" formatCode="#,##0,,_);\(#,##0,,\);&quot; - &quot;;@_)"/>
            </x14:dxf>
          </x14:cfRule>
          <xm:sqref>K30</xm:sqref>
        </x14:conditionalFormatting>
        <x14:conditionalFormatting xmlns:xm="http://schemas.microsoft.com/office/excel/2006/main">
          <x14:cfRule type="expression" priority="114" stopIfTrue="1" id="{1B6DC831-5DE2-4FDB-84FF-A15D18C2E53E}">
            <xm:f>Report_DCF!$B$4="M USD"</xm:f>
            <x14:dxf>
              <numFmt numFmtId="189" formatCode="#,##0,,_);\(#,##0,,\);&quot; - &quot;;@_)"/>
            </x14:dxf>
          </x14:cfRule>
          <xm:sqref>L30</xm:sqref>
        </x14:conditionalFormatting>
        <x14:conditionalFormatting xmlns:xm="http://schemas.microsoft.com/office/excel/2006/main">
          <x14:cfRule type="expression" priority="113" stopIfTrue="1" id="{06D936C7-CB50-4CEA-89C0-73E7B55E4BBD}">
            <xm:f>Report_DCF!$B$4="M USD"</xm:f>
            <x14:dxf>
              <numFmt numFmtId="189" formatCode="#,##0,,_);\(#,##0,,\);&quot; - &quot;;@_)"/>
            </x14:dxf>
          </x14:cfRule>
          <xm:sqref>M30</xm:sqref>
        </x14:conditionalFormatting>
        <x14:conditionalFormatting xmlns:xm="http://schemas.microsoft.com/office/excel/2006/main">
          <x14:cfRule type="expression" priority="112" stopIfTrue="1" id="{964CC7A0-64A5-459D-8026-8F98C3CEC9FC}">
            <xm:f>Report_DCF!$B$4="M USD"</xm:f>
            <x14:dxf>
              <numFmt numFmtId="189" formatCode="#,##0,,_);\(#,##0,,\);&quot; - &quot;;@_)"/>
            </x14:dxf>
          </x14:cfRule>
          <xm:sqref>N30</xm:sqref>
        </x14:conditionalFormatting>
        <x14:conditionalFormatting xmlns:xm="http://schemas.microsoft.com/office/excel/2006/main">
          <x14:cfRule type="expression" priority="111" stopIfTrue="1" id="{E76F8DF8-72C1-4F04-AC70-CE72E4A27D45}">
            <xm:f>Report_DCF!$B$4="M USD"</xm:f>
            <x14:dxf>
              <numFmt numFmtId="189" formatCode="#,##0,,_);\(#,##0,,\);&quot; - &quot;;@_)"/>
            </x14:dxf>
          </x14:cfRule>
          <xm:sqref>O30</xm:sqref>
        </x14:conditionalFormatting>
        <x14:conditionalFormatting xmlns:xm="http://schemas.microsoft.com/office/excel/2006/main">
          <x14:cfRule type="expression" priority="110" stopIfTrue="1" id="{A8E2A8ED-C21E-45EA-8244-D55E2DFAE36B}">
            <xm:f>Report_DCF!$B$4="M USD"</xm:f>
            <x14:dxf>
              <numFmt numFmtId="189" formatCode="#,##0,,_);\(#,##0,,\);&quot; - &quot;;@_)"/>
            </x14:dxf>
          </x14:cfRule>
          <xm:sqref>F31</xm:sqref>
        </x14:conditionalFormatting>
        <x14:conditionalFormatting xmlns:xm="http://schemas.microsoft.com/office/excel/2006/main">
          <x14:cfRule type="expression" priority="109" stopIfTrue="1" id="{EED8E3AB-38A0-45E5-B88E-F5E77E3DE69D}">
            <xm:f>Report_DCF!$B$4="M USD"</xm:f>
            <x14:dxf>
              <numFmt numFmtId="189" formatCode="#,##0,,_);\(#,##0,,\);&quot; - &quot;;@_)"/>
            </x14:dxf>
          </x14:cfRule>
          <xm:sqref>G31</xm:sqref>
        </x14:conditionalFormatting>
        <x14:conditionalFormatting xmlns:xm="http://schemas.microsoft.com/office/excel/2006/main">
          <x14:cfRule type="expression" priority="108" stopIfTrue="1" id="{3044658C-7467-4F91-8D00-BB1A89098226}">
            <xm:f>Report_DCF!$B$4="M USD"</xm:f>
            <x14:dxf>
              <numFmt numFmtId="189" formatCode="#,##0,,_);\(#,##0,,\);&quot; - &quot;;@_)"/>
            </x14:dxf>
          </x14:cfRule>
          <xm:sqref>H31</xm:sqref>
        </x14:conditionalFormatting>
        <x14:conditionalFormatting xmlns:xm="http://schemas.microsoft.com/office/excel/2006/main">
          <x14:cfRule type="expression" priority="107" stopIfTrue="1" id="{5317B4BB-BC2F-4997-BD29-A1478B18C92E}">
            <xm:f>Report_DCF!$B$4="M USD"</xm:f>
            <x14:dxf>
              <numFmt numFmtId="189" formatCode="#,##0,,_);\(#,##0,,\);&quot; - &quot;;@_)"/>
            </x14:dxf>
          </x14:cfRule>
          <xm:sqref>I31</xm:sqref>
        </x14:conditionalFormatting>
        <x14:conditionalFormatting xmlns:xm="http://schemas.microsoft.com/office/excel/2006/main">
          <x14:cfRule type="expression" priority="106" stopIfTrue="1" id="{6CC869DB-5696-45E1-B6DB-6E1C043D2C28}">
            <xm:f>Report_DCF!$B$4="M USD"</xm:f>
            <x14:dxf>
              <numFmt numFmtId="189" formatCode="#,##0,,_);\(#,##0,,\);&quot; - &quot;;@_)"/>
            </x14:dxf>
          </x14:cfRule>
          <xm:sqref>J31</xm:sqref>
        </x14:conditionalFormatting>
        <x14:conditionalFormatting xmlns:xm="http://schemas.microsoft.com/office/excel/2006/main">
          <x14:cfRule type="expression" priority="105" stopIfTrue="1" id="{E4B8EBB8-DC20-434B-8253-8FA2C1670AD7}">
            <xm:f>Report_DCF!$B$4="M USD"</xm:f>
            <x14:dxf>
              <numFmt numFmtId="189" formatCode="#,##0,,_);\(#,##0,,\);&quot; - &quot;;@_)"/>
            </x14:dxf>
          </x14:cfRule>
          <xm:sqref>K31</xm:sqref>
        </x14:conditionalFormatting>
        <x14:conditionalFormatting xmlns:xm="http://schemas.microsoft.com/office/excel/2006/main">
          <x14:cfRule type="expression" priority="104" stopIfTrue="1" id="{70BD422E-4C82-4C6B-BF70-F1D64319BD66}">
            <xm:f>Report_DCF!$B$4="M USD"</xm:f>
            <x14:dxf>
              <numFmt numFmtId="189" formatCode="#,##0,,_);\(#,##0,,\);&quot; - &quot;;@_)"/>
            </x14:dxf>
          </x14:cfRule>
          <xm:sqref>L31</xm:sqref>
        </x14:conditionalFormatting>
        <x14:conditionalFormatting xmlns:xm="http://schemas.microsoft.com/office/excel/2006/main">
          <x14:cfRule type="expression" priority="103" stopIfTrue="1" id="{84C94FB3-178F-4E8C-AB8F-9BF740C594E0}">
            <xm:f>Report_DCF!$B$4="M USD"</xm:f>
            <x14:dxf>
              <numFmt numFmtId="189" formatCode="#,##0,,_);\(#,##0,,\);&quot; - &quot;;@_)"/>
            </x14:dxf>
          </x14:cfRule>
          <xm:sqref>M31</xm:sqref>
        </x14:conditionalFormatting>
        <x14:conditionalFormatting xmlns:xm="http://schemas.microsoft.com/office/excel/2006/main">
          <x14:cfRule type="expression" priority="102" stopIfTrue="1" id="{33E2223E-4EC5-4EEE-B0DE-F16B3CA494DE}">
            <xm:f>Report_DCF!$B$4="M USD"</xm:f>
            <x14:dxf>
              <numFmt numFmtId="189" formatCode="#,##0,,_);\(#,##0,,\);&quot; - &quot;;@_)"/>
            </x14:dxf>
          </x14:cfRule>
          <xm:sqref>N31</xm:sqref>
        </x14:conditionalFormatting>
        <x14:conditionalFormatting xmlns:xm="http://schemas.microsoft.com/office/excel/2006/main">
          <x14:cfRule type="expression" priority="101" stopIfTrue="1" id="{E0599CCA-FFE8-4AB0-A0BE-09F396128B41}">
            <xm:f>Report_DCF!$B$4="M USD"</xm:f>
            <x14:dxf>
              <numFmt numFmtId="189" formatCode="#,##0,,_);\(#,##0,,\);&quot; - &quot;;@_)"/>
            </x14:dxf>
          </x14:cfRule>
          <xm:sqref>O31</xm:sqref>
        </x14:conditionalFormatting>
        <x14:conditionalFormatting xmlns:xm="http://schemas.microsoft.com/office/excel/2006/main">
          <x14:cfRule type="expression" priority="100" stopIfTrue="1" id="{54A8D716-A111-49C6-8425-C2367A3FA28D}">
            <xm:f>Report_DCF!$B$4="M USD"</xm:f>
            <x14:dxf>
              <numFmt numFmtId="189" formatCode="#,##0,,_);\(#,##0,,\);&quot; - &quot;;@_)"/>
            </x14:dxf>
          </x14:cfRule>
          <xm:sqref>F32</xm:sqref>
        </x14:conditionalFormatting>
        <x14:conditionalFormatting xmlns:xm="http://schemas.microsoft.com/office/excel/2006/main">
          <x14:cfRule type="expression" priority="99" stopIfTrue="1" id="{E95D147E-3352-4937-B98D-D04D7A97E89E}">
            <xm:f>Report_DCF!$B$4="M USD"</xm:f>
            <x14:dxf>
              <numFmt numFmtId="189" formatCode="#,##0,,_);\(#,##0,,\);&quot; - &quot;;@_)"/>
            </x14:dxf>
          </x14:cfRule>
          <xm:sqref>G32</xm:sqref>
        </x14:conditionalFormatting>
        <x14:conditionalFormatting xmlns:xm="http://schemas.microsoft.com/office/excel/2006/main">
          <x14:cfRule type="expression" priority="98" stopIfTrue="1" id="{7FBA4B90-B1C1-4E8C-830D-9E5522B68C7E}">
            <xm:f>Report_DCF!$B$4="M USD"</xm:f>
            <x14:dxf>
              <numFmt numFmtId="189" formatCode="#,##0,,_);\(#,##0,,\);&quot; - &quot;;@_)"/>
            </x14:dxf>
          </x14:cfRule>
          <xm:sqref>H32</xm:sqref>
        </x14:conditionalFormatting>
        <x14:conditionalFormatting xmlns:xm="http://schemas.microsoft.com/office/excel/2006/main">
          <x14:cfRule type="expression" priority="97" stopIfTrue="1" id="{B4E926B6-2F28-4BFB-A611-9DAF93D27F33}">
            <xm:f>Report_DCF!$B$4="M USD"</xm:f>
            <x14:dxf>
              <numFmt numFmtId="189" formatCode="#,##0,,_);\(#,##0,,\);&quot; - &quot;;@_)"/>
            </x14:dxf>
          </x14:cfRule>
          <xm:sqref>I32</xm:sqref>
        </x14:conditionalFormatting>
        <x14:conditionalFormatting xmlns:xm="http://schemas.microsoft.com/office/excel/2006/main">
          <x14:cfRule type="expression" priority="96" stopIfTrue="1" id="{FE96DBFA-54C5-498B-8824-14D8348DB979}">
            <xm:f>Report_DCF!$B$4="M USD"</xm:f>
            <x14:dxf>
              <numFmt numFmtId="189" formatCode="#,##0,,_);\(#,##0,,\);&quot; - &quot;;@_)"/>
            </x14:dxf>
          </x14:cfRule>
          <xm:sqref>J32</xm:sqref>
        </x14:conditionalFormatting>
        <x14:conditionalFormatting xmlns:xm="http://schemas.microsoft.com/office/excel/2006/main">
          <x14:cfRule type="expression" priority="95" stopIfTrue="1" id="{2DD29F13-DDDF-40E6-AEEC-A842AA002B9D}">
            <xm:f>Report_DCF!$B$4="M USD"</xm:f>
            <x14:dxf>
              <numFmt numFmtId="189" formatCode="#,##0,,_);\(#,##0,,\);&quot; - &quot;;@_)"/>
            </x14:dxf>
          </x14:cfRule>
          <xm:sqref>K32</xm:sqref>
        </x14:conditionalFormatting>
        <x14:conditionalFormatting xmlns:xm="http://schemas.microsoft.com/office/excel/2006/main">
          <x14:cfRule type="expression" priority="94" stopIfTrue="1" id="{A9883D3D-8A24-4BF2-82CE-035DC91880A8}">
            <xm:f>Report_DCF!$B$4="M USD"</xm:f>
            <x14:dxf>
              <numFmt numFmtId="189" formatCode="#,##0,,_);\(#,##0,,\);&quot; - &quot;;@_)"/>
            </x14:dxf>
          </x14:cfRule>
          <xm:sqref>L32</xm:sqref>
        </x14:conditionalFormatting>
        <x14:conditionalFormatting xmlns:xm="http://schemas.microsoft.com/office/excel/2006/main">
          <x14:cfRule type="expression" priority="93" stopIfTrue="1" id="{F5CCDACB-C6A4-44FD-B22A-26F54A03175D}">
            <xm:f>Report_DCF!$B$4="M USD"</xm:f>
            <x14:dxf>
              <numFmt numFmtId="189" formatCode="#,##0,,_);\(#,##0,,\);&quot; - &quot;;@_)"/>
            </x14:dxf>
          </x14:cfRule>
          <xm:sqref>M32</xm:sqref>
        </x14:conditionalFormatting>
        <x14:conditionalFormatting xmlns:xm="http://schemas.microsoft.com/office/excel/2006/main">
          <x14:cfRule type="expression" priority="92" stopIfTrue="1" id="{F2104A66-F95C-4A4B-89FA-1ABB73A74DB1}">
            <xm:f>Report_DCF!$B$4="M USD"</xm:f>
            <x14:dxf>
              <numFmt numFmtId="189" formatCode="#,##0,,_);\(#,##0,,\);&quot; - &quot;;@_)"/>
            </x14:dxf>
          </x14:cfRule>
          <xm:sqref>N32</xm:sqref>
        </x14:conditionalFormatting>
        <x14:conditionalFormatting xmlns:xm="http://schemas.microsoft.com/office/excel/2006/main">
          <x14:cfRule type="expression" priority="91" stopIfTrue="1" id="{46DD08C3-E07B-45A8-AC20-529132479085}">
            <xm:f>Report_DCF!$B$4="M USD"</xm:f>
            <x14:dxf>
              <numFmt numFmtId="189" formatCode="#,##0,,_);\(#,##0,,\);&quot; - &quot;;@_)"/>
            </x14:dxf>
          </x14:cfRule>
          <xm:sqref>O32</xm:sqref>
        </x14:conditionalFormatting>
        <x14:conditionalFormatting xmlns:xm="http://schemas.microsoft.com/office/excel/2006/main">
          <x14:cfRule type="expression" priority="90" stopIfTrue="1" id="{ECECDF52-59B9-4D7F-A9E1-239D9E5B6D55}">
            <xm:f>Report_DCF!$B$4="M USD"</xm:f>
            <x14:dxf>
              <numFmt numFmtId="189" formatCode="#,##0,,_);\(#,##0,,\);&quot; - &quot;;@_)"/>
            </x14:dxf>
          </x14:cfRule>
          <xm:sqref>F33</xm:sqref>
        </x14:conditionalFormatting>
        <x14:conditionalFormatting xmlns:xm="http://schemas.microsoft.com/office/excel/2006/main">
          <x14:cfRule type="expression" priority="89" stopIfTrue="1" id="{4A1C8EA1-2B07-4636-884F-76E4C088812F}">
            <xm:f>Report_DCF!$B$4="M USD"</xm:f>
            <x14:dxf>
              <numFmt numFmtId="189" formatCode="#,##0,,_);\(#,##0,,\);&quot; - &quot;;@_)"/>
            </x14:dxf>
          </x14:cfRule>
          <xm:sqref>G33</xm:sqref>
        </x14:conditionalFormatting>
        <x14:conditionalFormatting xmlns:xm="http://schemas.microsoft.com/office/excel/2006/main">
          <x14:cfRule type="expression" priority="88" stopIfTrue="1" id="{A0E8659D-E3AF-47DF-AA52-A8AAFB964FCB}">
            <xm:f>Report_DCF!$B$4="M USD"</xm:f>
            <x14:dxf>
              <numFmt numFmtId="189" formatCode="#,##0,,_);\(#,##0,,\);&quot; - &quot;;@_)"/>
            </x14:dxf>
          </x14:cfRule>
          <xm:sqref>H33</xm:sqref>
        </x14:conditionalFormatting>
        <x14:conditionalFormatting xmlns:xm="http://schemas.microsoft.com/office/excel/2006/main">
          <x14:cfRule type="expression" priority="87" stopIfTrue="1" id="{D8DFA5CD-B736-4B0E-9FB6-1AF8690852EE}">
            <xm:f>Report_DCF!$B$4="M USD"</xm:f>
            <x14:dxf>
              <numFmt numFmtId="189" formatCode="#,##0,,_);\(#,##0,,\);&quot; - &quot;;@_)"/>
            </x14:dxf>
          </x14:cfRule>
          <xm:sqref>I33</xm:sqref>
        </x14:conditionalFormatting>
        <x14:conditionalFormatting xmlns:xm="http://schemas.microsoft.com/office/excel/2006/main">
          <x14:cfRule type="expression" priority="86" stopIfTrue="1" id="{99DD4CAA-1367-4B65-B401-909256D698B7}">
            <xm:f>Report_DCF!$B$4="M USD"</xm:f>
            <x14:dxf>
              <numFmt numFmtId="189" formatCode="#,##0,,_);\(#,##0,,\);&quot; - &quot;;@_)"/>
            </x14:dxf>
          </x14:cfRule>
          <xm:sqref>J33</xm:sqref>
        </x14:conditionalFormatting>
        <x14:conditionalFormatting xmlns:xm="http://schemas.microsoft.com/office/excel/2006/main">
          <x14:cfRule type="expression" priority="85" stopIfTrue="1" id="{C6C12DB7-BF57-42D2-9FD1-D4FD4124FA34}">
            <xm:f>Report_DCF!$B$4="M USD"</xm:f>
            <x14:dxf>
              <numFmt numFmtId="189" formatCode="#,##0,,_);\(#,##0,,\);&quot; - &quot;;@_)"/>
            </x14:dxf>
          </x14:cfRule>
          <xm:sqref>K33</xm:sqref>
        </x14:conditionalFormatting>
        <x14:conditionalFormatting xmlns:xm="http://schemas.microsoft.com/office/excel/2006/main">
          <x14:cfRule type="expression" priority="84" stopIfTrue="1" id="{86C1E52C-DD3B-47BC-88F8-6BD5A27B8DE7}">
            <xm:f>Report_DCF!$B$4="M USD"</xm:f>
            <x14:dxf>
              <numFmt numFmtId="189" formatCode="#,##0,,_);\(#,##0,,\);&quot; - &quot;;@_)"/>
            </x14:dxf>
          </x14:cfRule>
          <xm:sqref>L33</xm:sqref>
        </x14:conditionalFormatting>
        <x14:conditionalFormatting xmlns:xm="http://schemas.microsoft.com/office/excel/2006/main">
          <x14:cfRule type="expression" priority="83" stopIfTrue="1" id="{A7866A24-6345-4417-B9E9-469C2B6F32CA}">
            <xm:f>Report_DCF!$B$4="M USD"</xm:f>
            <x14:dxf>
              <numFmt numFmtId="189" formatCode="#,##0,,_);\(#,##0,,\);&quot; - &quot;;@_)"/>
            </x14:dxf>
          </x14:cfRule>
          <xm:sqref>M33</xm:sqref>
        </x14:conditionalFormatting>
        <x14:conditionalFormatting xmlns:xm="http://schemas.microsoft.com/office/excel/2006/main">
          <x14:cfRule type="expression" priority="82" stopIfTrue="1" id="{6D98F371-0CF5-47E1-A5A6-F3A0846FFD04}">
            <xm:f>Report_DCF!$B$4="M USD"</xm:f>
            <x14:dxf>
              <numFmt numFmtId="189" formatCode="#,##0,,_);\(#,##0,,\);&quot; - &quot;;@_)"/>
            </x14:dxf>
          </x14:cfRule>
          <xm:sqref>N33</xm:sqref>
        </x14:conditionalFormatting>
        <x14:conditionalFormatting xmlns:xm="http://schemas.microsoft.com/office/excel/2006/main">
          <x14:cfRule type="expression" priority="81" stopIfTrue="1" id="{0B5225CA-E83E-46EB-B9C0-11C85B56EAFE}">
            <xm:f>Report_DCF!$B$4="M USD"</xm:f>
            <x14:dxf>
              <numFmt numFmtId="189" formatCode="#,##0,,_);\(#,##0,,\);&quot; - &quot;;@_)"/>
            </x14:dxf>
          </x14:cfRule>
          <xm:sqref>O33</xm:sqref>
        </x14:conditionalFormatting>
        <x14:conditionalFormatting xmlns:xm="http://schemas.microsoft.com/office/excel/2006/main">
          <x14:cfRule type="expression" priority="80" stopIfTrue="1" id="{9ED3A39E-3981-44A3-97EF-450B1ADC020C}">
            <xm:f>Report_DCF!$B$4="M USD"</xm:f>
            <x14:dxf>
              <numFmt numFmtId="189" formatCode="#,##0,,_);\(#,##0,,\);&quot; - &quot;;@_)"/>
            </x14:dxf>
          </x14:cfRule>
          <xm:sqref>F34</xm:sqref>
        </x14:conditionalFormatting>
        <x14:conditionalFormatting xmlns:xm="http://schemas.microsoft.com/office/excel/2006/main">
          <x14:cfRule type="expression" priority="79" stopIfTrue="1" id="{2F8675F2-CC6F-4755-8339-3DCBC5D30E25}">
            <xm:f>Report_DCF!$B$4="M USD"</xm:f>
            <x14:dxf>
              <numFmt numFmtId="189" formatCode="#,##0,,_);\(#,##0,,\);&quot; - &quot;;@_)"/>
            </x14:dxf>
          </x14:cfRule>
          <xm:sqref>G34</xm:sqref>
        </x14:conditionalFormatting>
        <x14:conditionalFormatting xmlns:xm="http://schemas.microsoft.com/office/excel/2006/main">
          <x14:cfRule type="expression" priority="78" stopIfTrue="1" id="{378A02D1-CFF3-4D49-B294-01ED673DA298}">
            <xm:f>Report_DCF!$B$4="M USD"</xm:f>
            <x14:dxf>
              <numFmt numFmtId="189" formatCode="#,##0,,_);\(#,##0,,\);&quot; - &quot;;@_)"/>
            </x14:dxf>
          </x14:cfRule>
          <xm:sqref>H34</xm:sqref>
        </x14:conditionalFormatting>
        <x14:conditionalFormatting xmlns:xm="http://schemas.microsoft.com/office/excel/2006/main">
          <x14:cfRule type="expression" priority="77" stopIfTrue="1" id="{7FF247FC-CAB4-40F2-A2FA-0EE92DBBF54F}">
            <xm:f>Report_DCF!$B$4="M USD"</xm:f>
            <x14:dxf>
              <numFmt numFmtId="189" formatCode="#,##0,,_);\(#,##0,,\);&quot; - &quot;;@_)"/>
            </x14:dxf>
          </x14:cfRule>
          <xm:sqref>I34</xm:sqref>
        </x14:conditionalFormatting>
        <x14:conditionalFormatting xmlns:xm="http://schemas.microsoft.com/office/excel/2006/main">
          <x14:cfRule type="expression" priority="76" stopIfTrue="1" id="{719F0655-67C7-45CB-A1BA-33A37F847BEB}">
            <xm:f>Report_DCF!$B$4="M USD"</xm:f>
            <x14:dxf>
              <numFmt numFmtId="189" formatCode="#,##0,,_);\(#,##0,,\);&quot; - &quot;;@_)"/>
            </x14:dxf>
          </x14:cfRule>
          <xm:sqref>J34</xm:sqref>
        </x14:conditionalFormatting>
        <x14:conditionalFormatting xmlns:xm="http://schemas.microsoft.com/office/excel/2006/main">
          <x14:cfRule type="expression" priority="75" stopIfTrue="1" id="{DC08B381-DD30-4893-920D-FD6451D9103A}">
            <xm:f>Report_DCF!$B$4="M USD"</xm:f>
            <x14:dxf>
              <numFmt numFmtId="189" formatCode="#,##0,,_);\(#,##0,,\);&quot; - &quot;;@_)"/>
            </x14:dxf>
          </x14:cfRule>
          <xm:sqref>K34</xm:sqref>
        </x14:conditionalFormatting>
        <x14:conditionalFormatting xmlns:xm="http://schemas.microsoft.com/office/excel/2006/main">
          <x14:cfRule type="expression" priority="74" stopIfTrue="1" id="{E066F3C7-B317-4593-AA50-F92318C24455}">
            <xm:f>Report_DCF!$B$4="M USD"</xm:f>
            <x14:dxf>
              <numFmt numFmtId="189" formatCode="#,##0,,_);\(#,##0,,\);&quot; - &quot;;@_)"/>
            </x14:dxf>
          </x14:cfRule>
          <xm:sqref>L34</xm:sqref>
        </x14:conditionalFormatting>
        <x14:conditionalFormatting xmlns:xm="http://schemas.microsoft.com/office/excel/2006/main">
          <x14:cfRule type="expression" priority="73" stopIfTrue="1" id="{1082BCEA-4214-4BFD-A954-F766F03623DA}">
            <xm:f>Report_DCF!$B$4="M USD"</xm:f>
            <x14:dxf>
              <numFmt numFmtId="189" formatCode="#,##0,,_);\(#,##0,,\);&quot; - &quot;;@_)"/>
            </x14:dxf>
          </x14:cfRule>
          <xm:sqref>M34</xm:sqref>
        </x14:conditionalFormatting>
        <x14:conditionalFormatting xmlns:xm="http://schemas.microsoft.com/office/excel/2006/main">
          <x14:cfRule type="expression" priority="72" stopIfTrue="1" id="{3DB5B56E-63DC-4FD7-A5B9-3504ACCCC741}">
            <xm:f>Report_DCF!$B$4="M USD"</xm:f>
            <x14:dxf>
              <numFmt numFmtId="189" formatCode="#,##0,,_);\(#,##0,,\);&quot; - &quot;;@_)"/>
            </x14:dxf>
          </x14:cfRule>
          <xm:sqref>N34</xm:sqref>
        </x14:conditionalFormatting>
        <x14:conditionalFormatting xmlns:xm="http://schemas.microsoft.com/office/excel/2006/main">
          <x14:cfRule type="expression" priority="71" stopIfTrue="1" id="{72590921-3E2E-4916-AE7A-709F6D6BC2CB}">
            <xm:f>Report_DCF!$B$4="M USD"</xm:f>
            <x14:dxf>
              <numFmt numFmtId="189" formatCode="#,##0,,_);\(#,##0,,\);&quot; - &quot;;@_)"/>
            </x14:dxf>
          </x14:cfRule>
          <xm:sqref>O34</xm:sqref>
        </x14:conditionalFormatting>
        <x14:conditionalFormatting xmlns:xm="http://schemas.microsoft.com/office/excel/2006/main">
          <x14:cfRule type="expression" priority="70" stopIfTrue="1" id="{9CA86948-A6A6-4E2B-8D17-14E87A71A949}">
            <xm:f>Report_DCF!$B$4="M USD"</xm:f>
            <x14:dxf>
              <numFmt numFmtId="189" formatCode="#,##0,,_);\(#,##0,,\);&quot; - &quot;;@_)"/>
            </x14:dxf>
          </x14:cfRule>
          <xm:sqref>F35</xm:sqref>
        </x14:conditionalFormatting>
        <x14:conditionalFormatting xmlns:xm="http://schemas.microsoft.com/office/excel/2006/main">
          <x14:cfRule type="expression" priority="69" stopIfTrue="1" id="{6A0F59A8-EADB-4F2F-85EE-7E1988D649B4}">
            <xm:f>Report_DCF!$B$4="M USD"</xm:f>
            <x14:dxf>
              <numFmt numFmtId="189" formatCode="#,##0,,_);\(#,##0,,\);&quot; - &quot;;@_)"/>
            </x14:dxf>
          </x14:cfRule>
          <xm:sqref>G35</xm:sqref>
        </x14:conditionalFormatting>
        <x14:conditionalFormatting xmlns:xm="http://schemas.microsoft.com/office/excel/2006/main">
          <x14:cfRule type="expression" priority="68" stopIfTrue="1" id="{98F4E782-04E6-42CA-BBE6-70B615766ACC}">
            <xm:f>Report_DCF!$B$4="M USD"</xm:f>
            <x14:dxf>
              <numFmt numFmtId="189" formatCode="#,##0,,_);\(#,##0,,\);&quot; - &quot;;@_)"/>
            </x14:dxf>
          </x14:cfRule>
          <xm:sqref>H35</xm:sqref>
        </x14:conditionalFormatting>
        <x14:conditionalFormatting xmlns:xm="http://schemas.microsoft.com/office/excel/2006/main">
          <x14:cfRule type="expression" priority="67" stopIfTrue="1" id="{56941584-91DD-4CB8-9056-928808FC6AE3}">
            <xm:f>Report_DCF!$B$4="M USD"</xm:f>
            <x14:dxf>
              <numFmt numFmtId="189" formatCode="#,##0,,_);\(#,##0,,\);&quot; - &quot;;@_)"/>
            </x14:dxf>
          </x14:cfRule>
          <xm:sqref>I35</xm:sqref>
        </x14:conditionalFormatting>
        <x14:conditionalFormatting xmlns:xm="http://schemas.microsoft.com/office/excel/2006/main">
          <x14:cfRule type="expression" priority="66" stopIfTrue="1" id="{462139EA-D40E-4AA3-B17E-B523DC15642F}">
            <xm:f>Report_DCF!$B$4="M USD"</xm:f>
            <x14:dxf>
              <numFmt numFmtId="189" formatCode="#,##0,,_);\(#,##0,,\);&quot; - &quot;;@_)"/>
            </x14:dxf>
          </x14:cfRule>
          <xm:sqref>J35</xm:sqref>
        </x14:conditionalFormatting>
        <x14:conditionalFormatting xmlns:xm="http://schemas.microsoft.com/office/excel/2006/main">
          <x14:cfRule type="expression" priority="65" stopIfTrue="1" id="{E73811F7-C399-463F-AF03-2B2A6A1D73F4}">
            <xm:f>Report_DCF!$B$4="M USD"</xm:f>
            <x14:dxf>
              <numFmt numFmtId="189" formatCode="#,##0,,_);\(#,##0,,\);&quot; - &quot;;@_)"/>
            </x14:dxf>
          </x14:cfRule>
          <xm:sqref>K35</xm:sqref>
        </x14:conditionalFormatting>
        <x14:conditionalFormatting xmlns:xm="http://schemas.microsoft.com/office/excel/2006/main">
          <x14:cfRule type="expression" priority="64" stopIfTrue="1" id="{149B8DBC-C101-44F6-9BA1-FA264E506F68}">
            <xm:f>Report_DCF!$B$4="M USD"</xm:f>
            <x14:dxf>
              <numFmt numFmtId="189" formatCode="#,##0,,_);\(#,##0,,\);&quot; - &quot;;@_)"/>
            </x14:dxf>
          </x14:cfRule>
          <xm:sqref>L35</xm:sqref>
        </x14:conditionalFormatting>
        <x14:conditionalFormatting xmlns:xm="http://schemas.microsoft.com/office/excel/2006/main">
          <x14:cfRule type="expression" priority="63" stopIfTrue="1" id="{6B868E1B-7E0E-41E4-846B-F97474A8B995}">
            <xm:f>Report_DCF!$B$4="M USD"</xm:f>
            <x14:dxf>
              <numFmt numFmtId="189" formatCode="#,##0,,_);\(#,##0,,\);&quot; - &quot;;@_)"/>
            </x14:dxf>
          </x14:cfRule>
          <xm:sqref>M35</xm:sqref>
        </x14:conditionalFormatting>
        <x14:conditionalFormatting xmlns:xm="http://schemas.microsoft.com/office/excel/2006/main">
          <x14:cfRule type="expression" priority="62" stopIfTrue="1" id="{DC3F0770-0884-4DAE-BE4A-99319D9819E8}">
            <xm:f>Report_DCF!$B$4="M USD"</xm:f>
            <x14:dxf>
              <numFmt numFmtId="189" formatCode="#,##0,,_);\(#,##0,,\);&quot; - &quot;;@_)"/>
            </x14:dxf>
          </x14:cfRule>
          <xm:sqref>N35</xm:sqref>
        </x14:conditionalFormatting>
        <x14:conditionalFormatting xmlns:xm="http://schemas.microsoft.com/office/excel/2006/main">
          <x14:cfRule type="expression" priority="61" stopIfTrue="1" id="{5A36405F-8F5C-4B42-8E84-BBE360068AC6}">
            <xm:f>Report_DCF!$B$4="M USD"</xm:f>
            <x14:dxf>
              <numFmt numFmtId="189" formatCode="#,##0,,_);\(#,##0,,\);&quot; - &quot;;@_)"/>
            </x14:dxf>
          </x14:cfRule>
          <xm:sqref>O35</xm:sqref>
        </x14:conditionalFormatting>
        <x14:conditionalFormatting xmlns:xm="http://schemas.microsoft.com/office/excel/2006/main">
          <x14:cfRule type="expression" priority="60" stopIfTrue="1" id="{AC805679-EE9D-4A11-B2E0-92DFB2793519}">
            <xm:f>Report_DCF!$B$4="M USD"</xm:f>
            <x14:dxf>
              <numFmt numFmtId="189" formatCode="#,##0,,_);\(#,##0,,\);&quot; - &quot;;@_)"/>
            </x14:dxf>
          </x14:cfRule>
          <xm:sqref>F36</xm:sqref>
        </x14:conditionalFormatting>
        <x14:conditionalFormatting xmlns:xm="http://schemas.microsoft.com/office/excel/2006/main">
          <x14:cfRule type="expression" priority="59" stopIfTrue="1" id="{CD3667CB-D933-4745-A950-274BD453C178}">
            <xm:f>Report_DCF!$B$4="M USD"</xm:f>
            <x14:dxf>
              <numFmt numFmtId="189" formatCode="#,##0,,_);\(#,##0,,\);&quot; - &quot;;@_)"/>
            </x14:dxf>
          </x14:cfRule>
          <xm:sqref>G36</xm:sqref>
        </x14:conditionalFormatting>
        <x14:conditionalFormatting xmlns:xm="http://schemas.microsoft.com/office/excel/2006/main">
          <x14:cfRule type="expression" priority="58" stopIfTrue="1" id="{50E26906-ACEC-4513-9E05-825AAE28D4DF}">
            <xm:f>Report_DCF!$B$4="M USD"</xm:f>
            <x14:dxf>
              <numFmt numFmtId="189" formatCode="#,##0,,_);\(#,##0,,\);&quot; - &quot;;@_)"/>
            </x14:dxf>
          </x14:cfRule>
          <xm:sqref>H36</xm:sqref>
        </x14:conditionalFormatting>
        <x14:conditionalFormatting xmlns:xm="http://schemas.microsoft.com/office/excel/2006/main">
          <x14:cfRule type="expression" priority="57" stopIfTrue="1" id="{523E6663-EBEA-42A2-8FDA-512D6061B1CE}">
            <xm:f>Report_DCF!$B$4="M USD"</xm:f>
            <x14:dxf>
              <numFmt numFmtId="189" formatCode="#,##0,,_);\(#,##0,,\);&quot; - &quot;;@_)"/>
            </x14:dxf>
          </x14:cfRule>
          <xm:sqref>I36</xm:sqref>
        </x14:conditionalFormatting>
        <x14:conditionalFormatting xmlns:xm="http://schemas.microsoft.com/office/excel/2006/main">
          <x14:cfRule type="expression" priority="56" stopIfTrue="1" id="{9BD38617-00F4-4706-A441-A4DE2DA169AA}">
            <xm:f>Report_DCF!$B$4="M USD"</xm:f>
            <x14:dxf>
              <numFmt numFmtId="189" formatCode="#,##0,,_);\(#,##0,,\);&quot; - &quot;;@_)"/>
            </x14:dxf>
          </x14:cfRule>
          <xm:sqref>J36</xm:sqref>
        </x14:conditionalFormatting>
        <x14:conditionalFormatting xmlns:xm="http://schemas.microsoft.com/office/excel/2006/main">
          <x14:cfRule type="expression" priority="55" stopIfTrue="1" id="{B2750987-5B1C-4D6C-84B6-7849A1643F66}">
            <xm:f>Report_DCF!$B$4="M USD"</xm:f>
            <x14:dxf>
              <numFmt numFmtId="189" formatCode="#,##0,,_);\(#,##0,,\);&quot; - &quot;;@_)"/>
            </x14:dxf>
          </x14:cfRule>
          <xm:sqref>K36</xm:sqref>
        </x14:conditionalFormatting>
        <x14:conditionalFormatting xmlns:xm="http://schemas.microsoft.com/office/excel/2006/main">
          <x14:cfRule type="expression" priority="54" stopIfTrue="1" id="{0A4B9EA8-C9C7-4D26-A95E-376F6A37A35B}">
            <xm:f>Report_DCF!$B$4="M USD"</xm:f>
            <x14:dxf>
              <numFmt numFmtId="189" formatCode="#,##0,,_);\(#,##0,,\);&quot; - &quot;;@_)"/>
            </x14:dxf>
          </x14:cfRule>
          <xm:sqref>L36</xm:sqref>
        </x14:conditionalFormatting>
        <x14:conditionalFormatting xmlns:xm="http://schemas.microsoft.com/office/excel/2006/main">
          <x14:cfRule type="expression" priority="53" stopIfTrue="1" id="{BC73ADEA-ECCD-4C34-B334-EFAAA7FEE50F}">
            <xm:f>Report_DCF!$B$4="M USD"</xm:f>
            <x14:dxf>
              <numFmt numFmtId="189" formatCode="#,##0,,_);\(#,##0,,\);&quot; - &quot;;@_)"/>
            </x14:dxf>
          </x14:cfRule>
          <xm:sqref>M36</xm:sqref>
        </x14:conditionalFormatting>
        <x14:conditionalFormatting xmlns:xm="http://schemas.microsoft.com/office/excel/2006/main">
          <x14:cfRule type="expression" priority="52" stopIfTrue="1" id="{2B28F7CF-E0A2-40E3-85A2-B51BC040EB71}">
            <xm:f>Report_DCF!$B$4="M USD"</xm:f>
            <x14:dxf>
              <numFmt numFmtId="189" formatCode="#,##0,,_);\(#,##0,,\);&quot; - &quot;;@_)"/>
            </x14:dxf>
          </x14:cfRule>
          <xm:sqref>N36</xm:sqref>
        </x14:conditionalFormatting>
        <x14:conditionalFormatting xmlns:xm="http://schemas.microsoft.com/office/excel/2006/main">
          <x14:cfRule type="expression" priority="51" stopIfTrue="1" id="{006B9FAB-C87F-4DAB-9B91-2B00BFB210CE}">
            <xm:f>Report_DCF!$B$4="M USD"</xm:f>
            <x14:dxf>
              <numFmt numFmtId="189" formatCode="#,##0,,_);\(#,##0,,\);&quot; - &quot;;@_)"/>
            </x14:dxf>
          </x14:cfRule>
          <xm:sqref>O36</xm:sqref>
        </x14:conditionalFormatting>
        <x14:conditionalFormatting xmlns:xm="http://schemas.microsoft.com/office/excel/2006/main">
          <x14:cfRule type="expression" priority="50" stopIfTrue="1" id="{FA2B16FA-0335-4FDF-BE9A-E08F54CD4B6E}">
            <xm:f>Report_DCF!$B$4="M USD"</xm:f>
            <x14:dxf>
              <numFmt numFmtId="189" formatCode="#,##0,,_);\(#,##0,,\);&quot; - &quot;;@_)"/>
            </x14:dxf>
          </x14:cfRule>
          <xm:sqref>F37</xm:sqref>
        </x14:conditionalFormatting>
        <x14:conditionalFormatting xmlns:xm="http://schemas.microsoft.com/office/excel/2006/main">
          <x14:cfRule type="expression" priority="49" stopIfTrue="1" id="{8E1757CF-0C79-4DFB-9FAC-811F3FDD3F9D}">
            <xm:f>Report_DCF!$B$4="M USD"</xm:f>
            <x14:dxf>
              <numFmt numFmtId="189" formatCode="#,##0,,_);\(#,##0,,\);&quot; - &quot;;@_)"/>
            </x14:dxf>
          </x14:cfRule>
          <xm:sqref>G37</xm:sqref>
        </x14:conditionalFormatting>
        <x14:conditionalFormatting xmlns:xm="http://schemas.microsoft.com/office/excel/2006/main">
          <x14:cfRule type="expression" priority="48" stopIfTrue="1" id="{CC7370B0-B6E8-43CB-91ED-132CD97CEFA9}">
            <xm:f>Report_DCF!$B$4="M USD"</xm:f>
            <x14:dxf>
              <numFmt numFmtId="189" formatCode="#,##0,,_);\(#,##0,,\);&quot; - &quot;;@_)"/>
            </x14:dxf>
          </x14:cfRule>
          <xm:sqref>H37</xm:sqref>
        </x14:conditionalFormatting>
        <x14:conditionalFormatting xmlns:xm="http://schemas.microsoft.com/office/excel/2006/main">
          <x14:cfRule type="expression" priority="47" stopIfTrue="1" id="{20198449-6302-4BEE-8C78-191D1C292F3D}">
            <xm:f>Report_DCF!$B$4="M USD"</xm:f>
            <x14:dxf>
              <numFmt numFmtId="189" formatCode="#,##0,,_);\(#,##0,,\);&quot; - &quot;;@_)"/>
            </x14:dxf>
          </x14:cfRule>
          <xm:sqref>I37</xm:sqref>
        </x14:conditionalFormatting>
        <x14:conditionalFormatting xmlns:xm="http://schemas.microsoft.com/office/excel/2006/main">
          <x14:cfRule type="expression" priority="46" stopIfTrue="1" id="{E5F6A228-5738-40A6-AEA1-63861B593C27}">
            <xm:f>Report_DCF!$B$4="M USD"</xm:f>
            <x14:dxf>
              <numFmt numFmtId="189" formatCode="#,##0,,_);\(#,##0,,\);&quot; - &quot;;@_)"/>
            </x14:dxf>
          </x14:cfRule>
          <xm:sqref>J37</xm:sqref>
        </x14:conditionalFormatting>
        <x14:conditionalFormatting xmlns:xm="http://schemas.microsoft.com/office/excel/2006/main">
          <x14:cfRule type="expression" priority="45" stopIfTrue="1" id="{B6DC9207-7819-4D97-8B4E-F3DC59ADF170}">
            <xm:f>Report_DCF!$B$4="M USD"</xm:f>
            <x14:dxf>
              <numFmt numFmtId="189" formatCode="#,##0,,_);\(#,##0,,\);&quot; - &quot;;@_)"/>
            </x14:dxf>
          </x14:cfRule>
          <xm:sqref>K37</xm:sqref>
        </x14:conditionalFormatting>
        <x14:conditionalFormatting xmlns:xm="http://schemas.microsoft.com/office/excel/2006/main">
          <x14:cfRule type="expression" priority="44" stopIfTrue="1" id="{B171818E-5870-404D-BB14-8FBDCAA5AF7C}">
            <xm:f>Report_DCF!$B$4="M USD"</xm:f>
            <x14:dxf>
              <numFmt numFmtId="189" formatCode="#,##0,,_);\(#,##0,,\);&quot; - &quot;;@_)"/>
            </x14:dxf>
          </x14:cfRule>
          <xm:sqref>L37</xm:sqref>
        </x14:conditionalFormatting>
        <x14:conditionalFormatting xmlns:xm="http://schemas.microsoft.com/office/excel/2006/main">
          <x14:cfRule type="expression" priority="43" stopIfTrue="1" id="{EDAF78AE-3791-4B18-85A6-5ECA6F27B3E2}">
            <xm:f>Report_DCF!$B$4="M USD"</xm:f>
            <x14:dxf>
              <numFmt numFmtId="189" formatCode="#,##0,,_);\(#,##0,,\);&quot; - &quot;;@_)"/>
            </x14:dxf>
          </x14:cfRule>
          <xm:sqref>M37</xm:sqref>
        </x14:conditionalFormatting>
        <x14:conditionalFormatting xmlns:xm="http://schemas.microsoft.com/office/excel/2006/main">
          <x14:cfRule type="expression" priority="42" stopIfTrue="1" id="{034C1D8E-AEC0-4AD9-A6B8-85DD2D319C79}">
            <xm:f>Report_DCF!$B$4="M USD"</xm:f>
            <x14:dxf>
              <numFmt numFmtId="189" formatCode="#,##0,,_);\(#,##0,,\);&quot; - &quot;;@_)"/>
            </x14:dxf>
          </x14:cfRule>
          <xm:sqref>N37</xm:sqref>
        </x14:conditionalFormatting>
        <x14:conditionalFormatting xmlns:xm="http://schemas.microsoft.com/office/excel/2006/main">
          <x14:cfRule type="expression" priority="41" stopIfTrue="1" id="{02947E69-2FCB-4453-87BE-452E444AB69E}">
            <xm:f>Report_DCF!$B$4="M USD"</xm:f>
            <x14:dxf>
              <numFmt numFmtId="189" formatCode="#,##0,,_);\(#,##0,,\);&quot; - &quot;;@_)"/>
            </x14:dxf>
          </x14:cfRule>
          <xm:sqref>O37</xm:sqref>
        </x14:conditionalFormatting>
        <x14:conditionalFormatting xmlns:xm="http://schemas.microsoft.com/office/excel/2006/main">
          <x14:cfRule type="expression" priority="40" stopIfTrue="1" id="{94540C26-F600-46E8-ADDB-BAA014BD9AB0}">
            <xm:f>Report_DCF!$B$4="M USD"</xm:f>
            <x14:dxf>
              <numFmt numFmtId="189" formatCode="#,##0,,_);\(#,##0,,\);&quot; - &quot;;@_)"/>
            </x14:dxf>
          </x14:cfRule>
          <xm:sqref>F38</xm:sqref>
        </x14:conditionalFormatting>
        <x14:conditionalFormatting xmlns:xm="http://schemas.microsoft.com/office/excel/2006/main">
          <x14:cfRule type="expression" priority="39" stopIfTrue="1" id="{8A4F7F91-21A5-4453-B508-671AB9F5B9D2}">
            <xm:f>Report_DCF!$B$4="M USD"</xm:f>
            <x14:dxf>
              <numFmt numFmtId="189" formatCode="#,##0,,_);\(#,##0,,\);&quot; - &quot;;@_)"/>
            </x14:dxf>
          </x14:cfRule>
          <xm:sqref>G38</xm:sqref>
        </x14:conditionalFormatting>
        <x14:conditionalFormatting xmlns:xm="http://schemas.microsoft.com/office/excel/2006/main">
          <x14:cfRule type="expression" priority="38" stopIfTrue="1" id="{13C3CE47-6C12-4FF9-B6EC-2A47EFF21518}">
            <xm:f>Report_DCF!$B$4="M USD"</xm:f>
            <x14:dxf>
              <numFmt numFmtId="189" formatCode="#,##0,,_);\(#,##0,,\);&quot; - &quot;;@_)"/>
            </x14:dxf>
          </x14:cfRule>
          <xm:sqref>H38</xm:sqref>
        </x14:conditionalFormatting>
        <x14:conditionalFormatting xmlns:xm="http://schemas.microsoft.com/office/excel/2006/main">
          <x14:cfRule type="expression" priority="37" stopIfTrue="1" id="{4B4E3C28-23BE-4B07-AA55-089214E74FCC}">
            <xm:f>Report_DCF!$B$4="M USD"</xm:f>
            <x14:dxf>
              <numFmt numFmtId="189" formatCode="#,##0,,_);\(#,##0,,\);&quot; - &quot;;@_)"/>
            </x14:dxf>
          </x14:cfRule>
          <xm:sqref>I38</xm:sqref>
        </x14:conditionalFormatting>
        <x14:conditionalFormatting xmlns:xm="http://schemas.microsoft.com/office/excel/2006/main">
          <x14:cfRule type="expression" priority="36" stopIfTrue="1" id="{E2EC4A8A-0B2D-422C-8D6F-1E1DB160B52E}">
            <xm:f>Report_DCF!$B$4="M USD"</xm:f>
            <x14:dxf>
              <numFmt numFmtId="189" formatCode="#,##0,,_);\(#,##0,,\);&quot; - &quot;;@_)"/>
            </x14:dxf>
          </x14:cfRule>
          <xm:sqref>J38</xm:sqref>
        </x14:conditionalFormatting>
        <x14:conditionalFormatting xmlns:xm="http://schemas.microsoft.com/office/excel/2006/main">
          <x14:cfRule type="expression" priority="35" stopIfTrue="1" id="{D479F002-F403-4AB3-92A8-A08BED4A9497}">
            <xm:f>Report_DCF!$B$4="M USD"</xm:f>
            <x14:dxf>
              <numFmt numFmtId="189" formatCode="#,##0,,_);\(#,##0,,\);&quot; - &quot;;@_)"/>
            </x14:dxf>
          </x14:cfRule>
          <xm:sqref>K38</xm:sqref>
        </x14:conditionalFormatting>
        <x14:conditionalFormatting xmlns:xm="http://schemas.microsoft.com/office/excel/2006/main">
          <x14:cfRule type="expression" priority="34" stopIfTrue="1" id="{12A0E422-E022-4F96-B4C4-800E44BB31B2}">
            <xm:f>Report_DCF!$B$4="M USD"</xm:f>
            <x14:dxf>
              <numFmt numFmtId="189" formatCode="#,##0,,_);\(#,##0,,\);&quot; - &quot;;@_)"/>
            </x14:dxf>
          </x14:cfRule>
          <xm:sqref>L38</xm:sqref>
        </x14:conditionalFormatting>
        <x14:conditionalFormatting xmlns:xm="http://schemas.microsoft.com/office/excel/2006/main">
          <x14:cfRule type="expression" priority="33" stopIfTrue="1" id="{33E779C0-965B-4628-9022-350B920AC250}">
            <xm:f>Report_DCF!$B$4="M USD"</xm:f>
            <x14:dxf>
              <numFmt numFmtId="189" formatCode="#,##0,,_);\(#,##0,,\);&quot; - &quot;;@_)"/>
            </x14:dxf>
          </x14:cfRule>
          <xm:sqref>M38</xm:sqref>
        </x14:conditionalFormatting>
        <x14:conditionalFormatting xmlns:xm="http://schemas.microsoft.com/office/excel/2006/main">
          <x14:cfRule type="expression" priority="32" stopIfTrue="1" id="{DA815DFC-1229-47E6-8B95-D63553067081}">
            <xm:f>Report_DCF!$B$4="M USD"</xm:f>
            <x14:dxf>
              <numFmt numFmtId="189" formatCode="#,##0,,_);\(#,##0,,\);&quot; - &quot;;@_)"/>
            </x14:dxf>
          </x14:cfRule>
          <xm:sqref>N38</xm:sqref>
        </x14:conditionalFormatting>
        <x14:conditionalFormatting xmlns:xm="http://schemas.microsoft.com/office/excel/2006/main">
          <x14:cfRule type="expression" priority="31" stopIfTrue="1" id="{36BF8853-7BB4-4D25-AE1E-D3F9AB1CF176}">
            <xm:f>Report_DCF!$B$4="M USD"</xm:f>
            <x14:dxf>
              <numFmt numFmtId="189" formatCode="#,##0,,_);\(#,##0,,\);&quot; - &quot;;@_)"/>
            </x14:dxf>
          </x14:cfRule>
          <xm:sqref>O38</xm:sqref>
        </x14:conditionalFormatting>
        <x14:conditionalFormatting xmlns:xm="http://schemas.microsoft.com/office/excel/2006/main">
          <x14:cfRule type="expression" priority="30" stopIfTrue="1" id="{09E08071-E617-4BB3-8A2B-5EB65FCD829F}">
            <xm:f>Report_DCF!$B$4="M USD"</xm:f>
            <x14:dxf>
              <numFmt numFmtId="189" formatCode="#,##0,,_);\(#,##0,,\);&quot; - &quot;;@_)"/>
            </x14:dxf>
          </x14:cfRule>
          <xm:sqref>F39</xm:sqref>
        </x14:conditionalFormatting>
        <x14:conditionalFormatting xmlns:xm="http://schemas.microsoft.com/office/excel/2006/main">
          <x14:cfRule type="expression" priority="29" stopIfTrue="1" id="{3D0878C4-BE66-4F0D-AAD8-9CF7800E0195}">
            <xm:f>Report_DCF!$B$4="M USD"</xm:f>
            <x14:dxf>
              <numFmt numFmtId="189" formatCode="#,##0,,_);\(#,##0,,\);&quot; - &quot;;@_)"/>
            </x14:dxf>
          </x14:cfRule>
          <xm:sqref>G39</xm:sqref>
        </x14:conditionalFormatting>
        <x14:conditionalFormatting xmlns:xm="http://schemas.microsoft.com/office/excel/2006/main">
          <x14:cfRule type="expression" priority="28" stopIfTrue="1" id="{7A2218D8-BB8A-4DD6-9742-1CA8B57C1C32}">
            <xm:f>Report_DCF!$B$4="M USD"</xm:f>
            <x14:dxf>
              <numFmt numFmtId="189" formatCode="#,##0,,_);\(#,##0,,\);&quot; - &quot;;@_)"/>
            </x14:dxf>
          </x14:cfRule>
          <xm:sqref>H39</xm:sqref>
        </x14:conditionalFormatting>
        <x14:conditionalFormatting xmlns:xm="http://schemas.microsoft.com/office/excel/2006/main">
          <x14:cfRule type="expression" priority="27" stopIfTrue="1" id="{000F1077-253D-42FC-867E-1A97D92FBD3B}">
            <xm:f>Report_DCF!$B$4="M USD"</xm:f>
            <x14:dxf>
              <numFmt numFmtId="189" formatCode="#,##0,,_);\(#,##0,,\);&quot; - &quot;;@_)"/>
            </x14:dxf>
          </x14:cfRule>
          <xm:sqref>I39</xm:sqref>
        </x14:conditionalFormatting>
        <x14:conditionalFormatting xmlns:xm="http://schemas.microsoft.com/office/excel/2006/main">
          <x14:cfRule type="expression" priority="26" stopIfTrue="1" id="{E6EA11CC-CE58-4FAC-B3E6-8D7BD973894D}">
            <xm:f>Report_DCF!$B$4="M USD"</xm:f>
            <x14:dxf>
              <numFmt numFmtId="189" formatCode="#,##0,,_);\(#,##0,,\);&quot; - &quot;;@_)"/>
            </x14:dxf>
          </x14:cfRule>
          <xm:sqref>J39</xm:sqref>
        </x14:conditionalFormatting>
        <x14:conditionalFormatting xmlns:xm="http://schemas.microsoft.com/office/excel/2006/main">
          <x14:cfRule type="expression" priority="25" stopIfTrue="1" id="{5E4F5E19-216E-4FA6-9D7A-D7E44A197A49}">
            <xm:f>Report_DCF!$B$4="M USD"</xm:f>
            <x14:dxf>
              <numFmt numFmtId="189" formatCode="#,##0,,_);\(#,##0,,\);&quot; - &quot;;@_)"/>
            </x14:dxf>
          </x14:cfRule>
          <xm:sqref>K39</xm:sqref>
        </x14:conditionalFormatting>
        <x14:conditionalFormatting xmlns:xm="http://schemas.microsoft.com/office/excel/2006/main">
          <x14:cfRule type="expression" priority="24" stopIfTrue="1" id="{783176D2-10F8-4989-B1DC-ECFDDDE78A9A}">
            <xm:f>Report_DCF!$B$4="M USD"</xm:f>
            <x14:dxf>
              <numFmt numFmtId="189" formatCode="#,##0,,_);\(#,##0,,\);&quot; - &quot;;@_)"/>
            </x14:dxf>
          </x14:cfRule>
          <xm:sqref>L39</xm:sqref>
        </x14:conditionalFormatting>
        <x14:conditionalFormatting xmlns:xm="http://schemas.microsoft.com/office/excel/2006/main">
          <x14:cfRule type="expression" priority="23" stopIfTrue="1" id="{B44EF9C5-FD2A-4E0D-BF3E-2A54915D271B}">
            <xm:f>Report_DCF!$B$4="M USD"</xm:f>
            <x14:dxf>
              <numFmt numFmtId="189" formatCode="#,##0,,_);\(#,##0,,\);&quot; - &quot;;@_)"/>
            </x14:dxf>
          </x14:cfRule>
          <xm:sqref>M39</xm:sqref>
        </x14:conditionalFormatting>
        <x14:conditionalFormatting xmlns:xm="http://schemas.microsoft.com/office/excel/2006/main">
          <x14:cfRule type="expression" priority="22" stopIfTrue="1" id="{C3F00DC0-70D0-437F-B8DA-032D1E2B09F8}">
            <xm:f>Report_DCF!$B$4="M USD"</xm:f>
            <x14:dxf>
              <numFmt numFmtId="189" formatCode="#,##0,,_);\(#,##0,,\);&quot; - &quot;;@_)"/>
            </x14:dxf>
          </x14:cfRule>
          <xm:sqref>N39</xm:sqref>
        </x14:conditionalFormatting>
        <x14:conditionalFormatting xmlns:xm="http://schemas.microsoft.com/office/excel/2006/main">
          <x14:cfRule type="expression" priority="21" stopIfTrue="1" id="{A8959684-A233-4968-AAE9-6EAE10DB82C2}">
            <xm:f>Report_DCF!$B$4="M USD"</xm:f>
            <x14:dxf>
              <numFmt numFmtId="189" formatCode="#,##0,,_);\(#,##0,,\);&quot; - &quot;;@_)"/>
            </x14:dxf>
          </x14:cfRule>
          <xm:sqref>O39</xm:sqref>
        </x14:conditionalFormatting>
        <x14:conditionalFormatting xmlns:xm="http://schemas.microsoft.com/office/excel/2006/main">
          <x14:cfRule type="expression" priority="20" stopIfTrue="1" id="{343F4582-7852-4D34-A01E-0BA721DB5115}">
            <xm:f>Report_DCF!$B$4="M USD"</xm:f>
            <x14:dxf>
              <numFmt numFmtId="189" formatCode="#,##0,,_);\(#,##0,,\);&quot; - &quot;;@_)"/>
            </x14:dxf>
          </x14:cfRule>
          <xm:sqref>F40</xm:sqref>
        </x14:conditionalFormatting>
        <x14:conditionalFormatting xmlns:xm="http://schemas.microsoft.com/office/excel/2006/main">
          <x14:cfRule type="expression" priority="19" stopIfTrue="1" id="{495F5EA2-76B7-440F-873D-47C14EADC2FA}">
            <xm:f>Report_DCF!$B$4="M USD"</xm:f>
            <x14:dxf>
              <numFmt numFmtId="189" formatCode="#,##0,,_);\(#,##0,,\);&quot; - &quot;;@_)"/>
            </x14:dxf>
          </x14:cfRule>
          <xm:sqref>G40</xm:sqref>
        </x14:conditionalFormatting>
        <x14:conditionalFormatting xmlns:xm="http://schemas.microsoft.com/office/excel/2006/main">
          <x14:cfRule type="expression" priority="18" stopIfTrue="1" id="{FCAAC5C7-AD72-4346-A431-7167CE025CE2}">
            <xm:f>Report_DCF!$B$4="M USD"</xm:f>
            <x14:dxf>
              <numFmt numFmtId="189" formatCode="#,##0,,_);\(#,##0,,\);&quot; - &quot;;@_)"/>
            </x14:dxf>
          </x14:cfRule>
          <xm:sqref>H40</xm:sqref>
        </x14:conditionalFormatting>
        <x14:conditionalFormatting xmlns:xm="http://schemas.microsoft.com/office/excel/2006/main">
          <x14:cfRule type="expression" priority="17" stopIfTrue="1" id="{1BE88CCC-28B1-46B8-BA1B-39E5BC3940D5}">
            <xm:f>Report_DCF!$B$4="M USD"</xm:f>
            <x14:dxf>
              <numFmt numFmtId="189" formatCode="#,##0,,_);\(#,##0,,\);&quot; - &quot;;@_)"/>
            </x14:dxf>
          </x14:cfRule>
          <xm:sqref>I40</xm:sqref>
        </x14:conditionalFormatting>
        <x14:conditionalFormatting xmlns:xm="http://schemas.microsoft.com/office/excel/2006/main">
          <x14:cfRule type="expression" priority="16" stopIfTrue="1" id="{1B6860B0-C57A-483F-8A5D-08FA1B6E1F09}">
            <xm:f>Report_DCF!$B$4="M USD"</xm:f>
            <x14:dxf>
              <numFmt numFmtId="189" formatCode="#,##0,,_);\(#,##0,,\);&quot; - &quot;;@_)"/>
            </x14:dxf>
          </x14:cfRule>
          <xm:sqref>J40</xm:sqref>
        </x14:conditionalFormatting>
        <x14:conditionalFormatting xmlns:xm="http://schemas.microsoft.com/office/excel/2006/main">
          <x14:cfRule type="expression" priority="15" stopIfTrue="1" id="{C50D1F13-9630-4CBE-A07A-008EB24EA966}">
            <xm:f>Report_DCF!$B$4="M USD"</xm:f>
            <x14:dxf>
              <numFmt numFmtId="189" formatCode="#,##0,,_);\(#,##0,,\);&quot; - &quot;;@_)"/>
            </x14:dxf>
          </x14:cfRule>
          <xm:sqref>K40</xm:sqref>
        </x14:conditionalFormatting>
        <x14:conditionalFormatting xmlns:xm="http://schemas.microsoft.com/office/excel/2006/main">
          <x14:cfRule type="expression" priority="14" stopIfTrue="1" id="{9E56470E-57E6-43B9-A785-89F515525678}">
            <xm:f>Report_DCF!$B$4="M USD"</xm:f>
            <x14:dxf>
              <numFmt numFmtId="189" formatCode="#,##0,,_);\(#,##0,,\);&quot; - &quot;;@_)"/>
            </x14:dxf>
          </x14:cfRule>
          <xm:sqref>L40</xm:sqref>
        </x14:conditionalFormatting>
        <x14:conditionalFormatting xmlns:xm="http://schemas.microsoft.com/office/excel/2006/main">
          <x14:cfRule type="expression" priority="13" stopIfTrue="1" id="{B29F560E-033E-4049-9D17-C2515345B56C}">
            <xm:f>Report_DCF!$B$4="M USD"</xm:f>
            <x14:dxf>
              <numFmt numFmtId="189" formatCode="#,##0,,_);\(#,##0,,\);&quot; - &quot;;@_)"/>
            </x14:dxf>
          </x14:cfRule>
          <xm:sqref>M40</xm:sqref>
        </x14:conditionalFormatting>
        <x14:conditionalFormatting xmlns:xm="http://schemas.microsoft.com/office/excel/2006/main">
          <x14:cfRule type="expression" priority="12" stopIfTrue="1" id="{8291D0EB-8BB0-4BBF-86E6-51C35AE7DE1F}">
            <xm:f>Report_DCF!$B$4="M USD"</xm:f>
            <x14:dxf>
              <numFmt numFmtId="189" formatCode="#,##0,,_);\(#,##0,,\);&quot; - &quot;;@_)"/>
            </x14:dxf>
          </x14:cfRule>
          <xm:sqref>N40</xm:sqref>
        </x14:conditionalFormatting>
        <x14:conditionalFormatting xmlns:xm="http://schemas.microsoft.com/office/excel/2006/main">
          <x14:cfRule type="expression" priority="11" stopIfTrue="1" id="{C8B0E566-9157-4E02-8550-6DF9E656770B}">
            <xm:f>Report_DCF!$B$4="M USD"</xm:f>
            <x14:dxf>
              <numFmt numFmtId="189" formatCode="#,##0,,_);\(#,##0,,\);&quot; - &quot;;@_)"/>
            </x14:dxf>
          </x14:cfRule>
          <xm:sqref>O40</xm:sqref>
        </x14:conditionalFormatting>
        <x14:conditionalFormatting xmlns:xm="http://schemas.microsoft.com/office/excel/2006/main">
          <x14:cfRule type="expression" priority="10" stopIfTrue="1" id="{02E5EFDA-4152-454B-A344-30AFD91C18BE}">
            <xm:f>Report_DCF!$B$4="M USD"</xm:f>
            <x14:dxf>
              <numFmt numFmtId="189" formatCode="#,##0,,_);\(#,##0,,\);&quot; - &quot;;@_)"/>
            </x14:dxf>
          </x14:cfRule>
          <xm:sqref>F41</xm:sqref>
        </x14:conditionalFormatting>
        <x14:conditionalFormatting xmlns:xm="http://schemas.microsoft.com/office/excel/2006/main">
          <x14:cfRule type="expression" priority="9" stopIfTrue="1" id="{914F7A9A-6B37-41ED-8A8A-53ECFD0A7828}">
            <xm:f>Report_DCF!$B$4="M USD"</xm:f>
            <x14:dxf>
              <numFmt numFmtId="189" formatCode="#,##0,,_);\(#,##0,,\);&quot; - &quot;;@_)"/>
            </x14:dxf>
          </x14:cfRule>
          <xm:sqref>G41</xm:sqref>
        </x14:conditionalFormatting>
        <x14:conditionalFormatting xmlns:xm="http://schemas.microsoft.com/office/excel/2006/main">
          <x14:cfRule type="expression" priority="8" stopIfTrue="1" id="{8A26CEA7-1525-4381-8905-BB19CC4AB0C5}">
            <xm:f>Report_DCF!$B$4="M USD"</xm:f>
            <x14:dxf>
              <numFmt numFmtId="189" formatCode="#,##0,,_);\(#,##0,,\);&quot; - &quot;;@_)"/>
            </x14:dxf>
          </x14:cfRule>
          <xm:sqref>H41</xm:sqref>
        </x14:conditionalFormatting>
        <x14:conditionalFormatting xmlns:xm="http://schemas.microsoft.com/office/excel/2006/main">
          <x14:cfRule type="expression" priority="7" stopIfTrue="1" id="{0A5DF922-A9D9-4048-A3E4-5145A5AE587F}">
            <xm:f>Report_DCF!$B$4="M USD"</xm:f>
            <x14:dxf>
              <numFmt numFmtId="189" formatCode="#,##0,,_);\(#,##0,,\);&quot; - &quot;;@_)"/>
            </x14:dxf>
          </x14:cfRule>
          <xm:sqref>I41</xm:sqref>
        </x14:conditionalFormatting>
        <x14:conditionalFormatting xmlns:xm="http://schemas.microsoft.com/office/excel/2006/main">
          <x14:cfRule type="expression" priority="6" stopIfTrue="1" id="{C7765483-6CE6-47E6-9DE2-073B2EB2572F}">
            <xm:f>Report_DCF!$B$4="M USD"</xm:f>
            <x14:dxf>
              <numFmt numFmtId="189" formatCode="#,##0,,_);\(#,##0,,\);&quot; - &quot;;@_)"/>
            </x14:dxf>
          </x14:cfRule>
          <xm:sqref>J41</xm:sqref>
        </x14:conditionalFormatting>
        <x14:conditionalFormatting xmlns:xm="http://schemas.microsoft.com/office/excel/2006/main">
          <x14:cfRule type="expression" priority="5" stopIfTrue="1" id="{FCDECB6E-3D50-427A-BF7F-46A5B2376732}">
            <xm:f>Report_DCF!$B$4="M USD"</xm:f>
            <x14:dxf>
              <numFmt numFmtId="189" formatCode="#,##0,,_);\(#,##0,,\);&quot; - &quot;;@_)"/>
            </x14:dxf>
          </x14:cfRule>
          <xm:sqref>K41</xm:sqref>
        </x14:conditionalFormatting>
        <x14:conditionalFormatting xmlns:xm="http://schemas.microsoft.com/office/excel/2006/main">
          <x14:cfRule type="expression" priority="4" stopIfTrue="1" id="{663B5899-D2AB-4DC2-BED5-5A2083EE184B}">
            <xm:f>Report_DCF!$B$4="M USD"</xm:f>
            <x14:dxf>
              <numFmt numFmtId="189" formatCode="#,##0,,_);\(#,##0,,\);&quot; - &quot;;@_)"/>
            </x14:dxf>
          </x14:cfRule>
          <xm:sqref>L41</xm:sqref>
        </x14:conditionalFormatting>
        <x14:conditionalFormatting xmlns:xm="http://schemas.microsoft.com/office/excel/2006/main">
          <x14:cfRule type="expression" priority="3" stopIfTrue="1" id="{646780D3-698B-4026-A76D-4A9D65721F9D}">
            <xm:f>Report_DCF!$B$4="M USD"</xm:f>
            <x14:dxf>
              <numFmt numFmtId="189" formatCode="#,##0,,_);\(#,##0,,\);&quot; - &quot;;@_)"/>
            </x14:dxf>
          </x14:cfRule>
          <xm:sqref>M41</xm:sqref>
        </x14:conditionalFormatting>
        <x14:conditionalFormatting xmlns:xm="http://schemas.microsoft.com/office/excel/2006/main">
          <x14:cfRule type="expression" priority="2" stopIfTrue="1" id="{30600B67-E9A1-4002-8C44-7801889A05B3}">
            <xm:f>Report_DCF!$B$4="M USD"</xm:f>
            <x14:dxf>
              <numFmt numFmtId="189" formatCode="#,##0,,_);\(#,##0,,\);&quot; - &quot;;@_)"/>
            </x14:dxf>
          </x14:cfRule>
          <xm:sqref>N41</xm:sqref>
        </x14:conditionalFormatting>
        <x14:conditionalFormatting xmlns:xm="http://schemas.microsoft.com/office/excel/2006/main">
          <x14:cfRule type="expression" priority="1" stopIfTrue="1" id="{A6D9E05B-4CB1-4055-9568-2D371D7FB083}">
            <xm:f>Report_DCF!$B$4="M USD"</xm:f>
            <x14:dxf>
              <numFmt numFmtId="189" formatCode="#,##0,,_);\(#,##0,,\);&quot; - &quot;;@_)"/>
            </x14:dxf>
          </x14:cfRule>
          <xm:sqref>O41</xm:sqref>
        </x14:conditionalFormatting>
      </x14:conditionalFormatting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F66A6-01E9-42D8-A4B1-BE0B41A1990E}">
  <sheetPr>
    <tabColor rgb="FF323232"/>
    <pageSetUpPr fitToPage="1"/>
  </sheetPr>
  <dimension ref="A1:N55"/>
  <sheetViews>
    <sheetView showGridLines="0" zoomScaleNormal="100" workbookViewId="0">
      <pane ySplit="1" topLeftCell="A2" activePane="bottomLeft" state="frozen"/>
      <selection pane="bottomLeft"/>
    </sheetView>
  </sheetViews>
  <sheetFormatPr defaultColWidth="14.125" defaultRowHeight="14.25" customHeight="1" x14ac:dyDescent="0.3"/>
  <cols>
    <col min="1" max="1" width="14.125" style="5"/>
    <col min="2" max="6" width="14.125" style="4"/>
    <col min="7" max="16384" width="14.125" style="5"/>
  </cols>
  <sheetData>
    <row r="1" spans="1:14" s="1" customFormat="1" ht="14.25" customHeight="1" x14ac:dyDescent="0.3">
      <c r="A1" s="36" t="s">
        <v>287</v>
      </c>
      <c r="B1" s="2"/>
      <c r="C1" s="2"/>
      <c r="D1" s="2"/>
      <c r="E1" s="2"/>
      <c r="H1" s="7" t="s">
        <v>322</v>
      </c>
      <c r="I1" s="124">
        <f t="shared" ref="I1:M1" si="0">I44</f>
        <v>533370328.07791471</v>
      </c>
      <c r="J1" s="124">
        <f t="shared" si="0"/>
        <v>1055349622.8834585</v>
      </c>
      <c r="K1" s="124">
        <f t="shared" si="0"/>
        <v>1078635082.987505</v>
      </c>
      <c r="L1" s="124">
        <f t="shared" si="0"/>
        <v>1100866616.6115828</v>
      </c>
      <c r="M1" s="124">
        <f t="shared" si="0"/>
        <v>1121116651.6152</v>
      </c>
    </row>
    <row r="2" spans="1:14" ht="14.25" customHeight="1" x14ac:dyDescent="0.3">
      <c r="A2" s="3" t="s">
        <v>288</v>
      </c>
      <c r="F2" s="5"/>
    </row>
    <row r="3" spans="1:14" ht="14.25" customHeight="1" x14ac:dyDescent="0.3">
      <c r="A3" s="3"/>
      <c r="F3" s="39" t="s">
        <v>166</v>
      </c>
      <c r="G3" s="39"/>
      <c r="H3" s="39"/>
      <c r="I3" s="40" t="s">
        <v>256</v>
      </c>
      <c r="J3" s="40"/>
      <c r="K3" s="40"/>
      <c r="L3" s="40"/>
      <c r="M3" s="40"/>
    </row>
    <row r="4" spans="1:14" ht="14.25" customHeight="1" x14ac:dyDescent="0.3">
      <c r="A4" s="7"/>
      <c r="B4" s="7"/>
      <c r="C4" s="7"/>
      <c r="D4" s="7"/>
      <c r="E4" s="7" t="s">
        <v>163</v>
      </c>
      <c r="F4" s="27">
        <v>2023</v>
      </c>
      <c r="G4" s="27">
        <v>2024</v>
      </c>
      <c r="H4" s="28" t="s">
        <v>151</v>
      </c>
      <c r="I4" s="34" t="s">
        <v>164</v>
      </c>
      <c r="J4" s="27">
        <v>2026</v>
      </c>
      <c r="K4" s="27">
        <v>2027</v>
      </c>
      <c r="L4" s="27">
        <v>2028</v>
      </c>
      <c r="M4" s="27">
        <v>2029</v>
      </c>
      <c r="N4" s="7" t="s">
        <v>75</v>
      </c>
    </row>
    <row r="5" spans="1:14" ht="14.25" customHeight="1" x14ac:dyDescent="0.3">
      <c r="A5" s="108"/>
      <c r="B5" s="108"/>
      <c r="C5" s="108"/>
      <c r="D5" s="108"/>
      <c r="E5" s="108" t="s">
        <v>34</v>
      </c>
      <c r="F5" s="93">
        <f>Revenue!F7</f>
        <v>197147298</v>
      </c>
      <c r="G5" s="93">
        <f>Revenue!G7</f>
        <v>202498052</v>
      </c>
      <c r="H5" s="93">
        <f>Revenue!H7</f>
        <v>108378024</v>
      </c>
      <c r="I5" s="93">
        <f>Revenue!I7</f>
        <v>89085937</v>
      </c>
      <c r="J5" s="93">
        <f>Revenue!J7</f>
        <v>185191845.83560002</v>
      </c>
      <c r="K5" s="93">
        <f>Revenue!K7</f>
        <v>192216172.54814434</v>
      </c>
      <c r="L5" s="93">
        <f>Revenue!L7</f>
        <v>199456955.76803297</v>
      </c>
      <c r="M5" s="93">
        <f>Revenue!M7</f>
        <v>207064244.06102577</v>
      </c>
    </row>
    <row r="6" spans="1:14" ht="14.25" customHeight="1" x14ac:dyDescent="0.3">
      <c r="A6" s="108"/>
      <c r="B6" s="108"/>
      <c r="C6" s="108"/>
      <c r="D6" s="108"/>
      <c r="E6" s="108" t="s">
        <v>5</v>
      </c>
      <c r="F6" s="93">
        <f>COGS!F28</f>
        <v>77531924</v>
      </c>
      <c r="G6" s="93">
        <f>COGS!G28</f>
        <v>77672267</v>
      </c>
      <c r="H6" s="93">
        <f>COGS!H28</f>
        <v>40129374</v>
      </c>
      <c r="I6" s="93">
        <f>COGS!I28</f>
        <v>20717721.027369827</v>
      </c>
      <c r="J6" s="93">
        <f>COGS!J28</f>
        <v>43372913.271042965</v>
      </c>
      <c r="K6" s="93">
        <f>COGS!K28</f>
        <v>45489088.0794615</v>
      </c>
      <c r="L6" s="93">
        <f>COGS!L28</f>
        <v>47477201.425558381</v>
      </c>
      <c r="M6" s="93">
        <f>COGS!M28</f>
        <v>49646082.540652916</v>
      </c>
    </row>
    <row r="7" spans="1:14" ht="14.25" customHeight="1" x14ac:dyDescent="0.3">
      <c r="A7" s="108"/>
      <c r="B7" s="108"/>
      <c r="C7" s="108"/>
      <c r="D7" s="108"/>
      <c r="E7" s="108" t="s">
        <v>234</v>
      </c>
      <c r="F7" s="93">
        <f>SGA!F38</f>
        <v>44043985</v>
      </c>
      <c r="G7" s="93">
        <f>SGA!G38</f>
        <v>44628983</v>
      </c>
      <c r="H7" s="93">
        <f>SGA!H38</f>
        <v>21791246</v>
      </c>
      <c r="I7" s="93">
        <f>SGA!I38</f>
        <v>8624887.8992859554</v>
      </c>
      <c r="J7" s="93">
        <f>SGA!J38</f>
        <v>17609507.675963294</v>
      </c>
      <c r="K7" s="93">
        <f>SGA!K38</f>
        <v>17963445.065355044</v>
      </c>
      <c r="L7" s="93">
        <f>SGA!L38</f>
        <v>18322560.196234867</v>
      </c>
      <c r="M7" s="93">
        <f>SGA!M38</f>
        <v>18689985.113487497</v>
      </c>
    </row>
    <row r="8" spans="1:14" ht="14.25" customHeight="1" x14ac:dyDescent="0.3">
      <c r="A8" s="108"/>
      <c r="B8" s="108"/>
      <c r="C8" s="108"/>
      <c r="D8" s="108"/>
      <c r="E8" s="108" t="s">
        <v>252</v>
      </c>
      <c r="F8" s="93">
        <f t="shared" ref="F8:M8" si="1">F5-F6-F7</f>
        <v>75571389</v>
      </c>
      <c r="G8" s="93">
        <f t="shared" si="1"/>
        <v>80196802</v>
      </c>
      <c r="H8" s="93">
        <f t="shared" si="1"/>
        <v>46457404</v>
      </c>
      <c r="I8" s="93">
        <f t="shared" si="1"/>
        <v>59743328.073344216</v>
      </c>
      <c r="J8" s="93">
        <f t="shared" si="1"/>
        <v>124209424.88859375</v>
      </c>
      <c r="K8" s="93">
        <f t="shared" si="1"/>
        <v>128763639.40332778</v>
      </c>
      <c r="L8" s="93">
        <f t="shared" si="1"/>
        <v>133657194.14623971</v>
      </c>
      <c r="M8" s="93">
        <f t="shared" si="1"/>
        <v>138728176.40688539</v>
      </c>
    </row>
    <row r="9" spans="1:14" ht="14.25" customHeight="1" x14ac:dyDescent="0.3">
      <c r="A9" s="108"/>
      <c r="B9" s="108"/>
      <c r="C9" s="108"/>
      <c r="D9" s="108"/>
      <c r="E9" s="108" t="s">
        <v>253</v>
      </c>
      <c r="F9" s="93">
        <f xml:space="preserve"> TAX!F7</f>
        <v>0</v>
      </c>
      <c r="G9" s="93">
        <f xml:space="preserve"> TAX!G7</f>
        <v>0</v>
      </c>
      <c r="H9" s="93">
        <f xml:space="preserve"> TAX!H7</f>
        <v>0</v>
      </c>
      <c r="I9" s="93">
        <f xml:space="preserve"> TAX!I7</f>
        <v>0</v>
      </c>
      <c r="J9" s="93">
        <f xml:space="preserve"> TAX!J7</f>
        <v>0</v>
      </c>
      <c r="K9" s="93">
        <f xml:space="preserve"> TAX!K7</f>
        <v>0</v>
      </c>
      <c r="L9" s="93">
        <f xml:space="preserve"> TAX!L7</f>
        <v>0</v>
      </c>
      <c r="M9" s="93">
        <f xml:space="preserve"> TAX!M7</f>
        <v>0</v>
      </c>
    </row>
    <row r="10" spans="1:14" ht="14.25" customHeight="1" x14ac:dyDescent="0.3">
      <c r="A10" s="108"/>
      <c r="B10" s="108"/>
      <c r="C10" s="108"/>
      <c r="D10" s="108"/>
      <c r="E10" s="108" t="s">
        <v>289</v>
      </c>
      <c r="F10" s="93">
        <f t="shared" ref="F10:M10" si="2" xml:space="preserve"> F8-F9</f>
        <v>75571389</v>
      </c>
      <c r="G10" s="93">
        <f t="shared" si="2"/>
        <v>80196802</v>
      </c>
      <c r="H10" s="93">
        <f t="shared" si="2"/>
        <v>46457404</v>
      </c>
      <c r="I10" s="93">
        <f t="shared" si="2"/>
        <v>59743328.073344216</v>
      </c>
      <c r="J10" s="93">
        <f t="shared" si="2"/>
        <v>124209424.88859375</v>
      </c>
      <c r="K10" s="93">
        <f t="shared" si="2"/>
        <v>128763639.40332778</v>
      </c>
      <c r="L10" s="93">
        <f t="shared" si="2"/>
        <v>133657194.14623971</v>
      </c>
      <c r="M10" s="93">
        <f t="shared" si="2"/>
        <v>138728176.40688539</v>
      </c>
    </row>
    <row r="11" spans="1:14" ht="14.25" customHeight="1" x14ac:dyDescent="0.3">
      <c r="A11" s="108"/>
      <c r="B11" s="108"/>
      <c r="C11" s="108"/>
      <c r="D11" s="108"/>
      <c r="E11" s="108" t="s">
        <v>40</v>
      </c>
      <c r="F11" s="93">
        <f>+IFERROR(COGS!F89,0)+ IFERROR(SGA!F109,0)</f>
        <v>6594915</v>
      </c>
      <c r="G11" s="93">
        <f>+IFERROR(COGS!G89,0)+ IFERROR(SGA!G109,0)</f>
        <v>6593605</v>
      </c>
      <c r="H11" s="93">
        <f>+IFERROR(COGS!H89,0)+ IFERROR(SGA!H109,0)</f>
        <v>3393711</v>
      </c>
      <c r="I11" s="93">
        <f>+IFERROR(COGS!I89,0)+ IFERROR(SGA!I109,0)</f>
        <v>673853.24378999998</v>
      </c>
      <c r="J11" s="93">
        <f>+IFERROR(COGS!J89,0)+ IFERROR(SGA!J109,0)</f>
        <v>1762903.1077648643</v>
      </c>
      <c r="K11" s="93">
        <f>+IFERROR(COGS!K89,0)+ IFERROR(SGA!K109,0)</f>
        <v>2357907.0304262061</v>
      </c>
      <c r="L11" s="93">
        <f>+IFERROR(COGS!L89,0)+ IFERROR(SGA!L109,0)</f>
        <v>2778192.5551217911</v>
      </c>
      <c r="M11" s="93">
        <f>+IFERROR(COGS!M89,0)+ IFERROR(SGA!M109,0)</f>
        <v>3302024.1924228808</v>
      </c>
    </row>
    <row r="12" spans="1:14" ht="14.25" customHeight="1" x14ac:dyDescent="0.3">
      <c r="A12" s="108"/>
      <c r="B12" s="108"/>
      <c r="C12" s="108"/>
      <c r="D12" s="108"/>
      <c r="E12" s="108" t="s">
        <v>290</v>
      </c>
      <c r="F12" s="93">
        <f>WC!F12</f>
        <v>0</v>
      </c>
      <c r="G12" s="93">
        <f>WC!G12</f>
        <v>7039226</v>
      </c>
      <c r="H12" s="93">
        <f>WC!H12</f>
        <v>-9645487</v>
      </c>
      <c r="I12" s="93">
        <f>WC!I12</f>
        <v>-4172204.2263206467</v>
      </c>
      <c r="J12" s="93">
        <f>WC!J12</f>
        <v>844999.10542786121</v>
      </c>
      <c r="K12" s="93">
        <f>WC!K12</f>
        <v>700569.82637453452</v>
      </c>
      <c r="L12" s="93">
        <f>WC!L12</f>
        <v>667806.16108231619</v>
      </c>
      <c r="M12" s="93">
        <f>WC!M12</f>
        <v>813063.29551621899</v>
      </c>
    </row>
    <row r="13" spans="1:14" ht="14.25" customHeight="1" x14ac:dyDescent="0.3">
      <c r="A13" s="108"/>
      <c r="B13" s="108"/>
      <c r="C13" s="108"/>
      <c r="D13" s="125" t="s">
        <v>291</v>
      </c>
      <c r="E13" s="108" t="s">
        <v>226</v>
      </c>
      <c r="F13" s="94">
        <f>+IFERROR(COGS!F101,0)+IFERROR(COGS!F120,0)+ IFERROR(SGA!F121,0)</f>
        <v>0</v>
      </c>
      <c r="G13" s="94">
        <f>+IFERROR(COGS!G101,0)+IFERROR(COGS!G120,0)+ IFERROR(SGA!G121,0)</f>
        <v>0</v>
      </c>
      <c r="H13" s="94">
        <f>+IFERROR(COGS!H101,0)+IFERROR(COGS!H120,0)+ IFERROR(SGA!H121,0)</f>
        <v>0</v>
      </c>
      <c r="I13" s="94">
        <f>+IFERROR(COGS!I101,0)+IFERROR(COGS!I120,0)+ IFERROR(SGA!I121,0)</f>
        <v>6738532.4379000003</v>
      </c>
      <c r="J13" s="94">
        <f>+IFERROR(COGS!J101,0)+IFERROR(COGS!J120,0)+ IFERROR(SGA!J121,0)</f>
        <v>4151966.2018486424</v>
      </c>
      <c r="K13" s="94">
        <f>+IFERROR(COGS!K101,0)+IFERROR(COGS!K120,0)+ IFERROR(SGA!K121,0)</f>
        <v>1798073.0247647732</v>
      </c>
      <c r="L13" s="94">
        <f>+IFERROR(COGS!L101,0)+IFERROR(COGS!L120,0)+ IFERROR(SGA!L121,0)</f>
        <v>2404782.2221910791</v>
      </c>
      <c r="M13" s="94">
        <f>+IFERROR(COGS!M101,0)+IFERROR(COGS!M120,0)+ IFERROR(SGA!M121,0)</f>
        <v>2833534.1508198171</v>
      </c>
    </row>
    <row r="14" spans="1:14" ht="14.25" customHeight="1" x14ac:dyDescent="0.3">
      <c r="A14" s="107"/>
      <c r="B14" s="107"/>
      <c r="C14" s="107"/>
      <c r="D14" s="107"/>
      <c r="E14" s="107" t="s">
        <v>292</v>
      </c>
      <c r="F14" s="102">
        <f t="shared" ref="F14:M14" si="3">F10+F11-F12-F13</f>
        <v>82166304</v>
      </c>
      <c r="G14" s="102">
        <f t="shared" si="3"/>
        <v>79751181</v>
      </c>
      <c r="H14" s="102">
        <f t="shared" si="3"/>
        <v>59496602</v>
      </c>
      <c r="I14" s="102">
        <f t="shared" si="3"/>
        <v>57850853.105554864</v>
      </c>
      <c r="J14" s="102">
        <f t="shared" si="3"/>
        <v>120975362.68908212</v>
      </c>
      <c r="K14" s="102">
        <f t="shared" si="3"/>
        <v>128622903.58261468</v>
      </c>
      <c r="L14" s="102">
        <f t="shared" si="3"/>
        <v>133362798.3180881</v>
      </c>
      <c r="M14" s="102">
        <f t="shared" si="3"/>
        <v>138383603.15297222</v>
      </c>
    </row>
    <row r="15" spans="1:14" ht="14.25" customHeight="1" x14ac:dyDescent="0.3">
      <c r="B15" s="5"/>
      <c r="C15" s="5"/>
      <c r="D15" s="5"/>
      <c r="E15" s="5"/>
      <c r="F15" s="5"/>
    </row>
    <row r="16" spans="1:14" s="10" customFormat="1" ht="14.25" customHeight="1" x14ac:dyDescent="0.3">
      <c r="A16" s="9" t="s">
        <v>293</v>
      </c>
    </row>
    <row r="17" spans="1:14" ht="14.25" customHeight="1" x14ac:dyDescent="0.3">
      <c r="A17" s="3" t="s">
        <v>294</v>
      </c>
      <c r="B17" s="5"/>
      <c r="C17" s="5"/>
      <c r="D17" s="5"/>
      <c r="E17" s="5"/>
      <c r="F17" s="5"/>
    </row>
    <row r="18" spans="1:14" ht="14.25" customHeight="1" x14ac:dyDescent="0.3">
      <c r="B18" s="5"/>
      <c r="C18" s="5"/>
      <c r="D18" s="5"/>
      <c r="E18" s="5"/>
      <c r="F18" s="5"/>
    </row>
    <row r="19" spans="1:14" ht="14.25" customHeight="1" x14ac:dyDescent="0.3">
      <c r="D19" s="4" t="s">
        <v>258</v>
      </c>
      <c r="F19" s="4" t="s">
        <v>258</v>
      </c>
    </row>
    <row r="20" spans="1:14" ht="14.25" customHeight="1" x14ac:dyDescent="0.3">
      <c r="A20" s="7" t="s">
        <v>295</v>
      </c>
      <c r="B20" s="18">
        <v>6</v>
      </c>
      <c r="C20" s="7" t="s">
        <v>296</v>
      </c>
      <c r="D20" s="57" t="s">
        <v>129</v>
      </c>
      <c r="E20" s="7" t="s">
        <v>297</v>
      </c>
      <c r="F20" s="58">
        <v>0.01</v>
      </c>
      <c r="G20" s="5" t="s">
        <v>298</v>
      </c>
      <c r="J20" s="7" t="s">
        <v>18</v>
      </c>
      <c r="K20" s="126">
        <f xml:space="preserve"> WACC!B16</f>
        <v>0.1353</v>
      </c>
    </row>
    <row r="21" spans="1:14" ht="14.25" customHeight="1" x14ac:dyDescent="0.3">
      <c r="B21" s="5"/>
      <c r="C21" s="5"/>
      <c r="D21" s="5"/>
      <c r="E21" s="5"/>
      <c r="F21" s="5"/>
    </row>
    <row r="22" spans="1:14" ht="14.25" customHeight="1" x14ac:dyDescent="0.3">
      <c r="A22" s="7"/>
      <c r="B22" s="7"/>
      <c r="C22" s="7"/>
      <c r="D22" s="7" t="s">
        <v>162</v>
      </c>
      <c r="E22" s="7" t="s">
        <v>163</v>
      </c>
      <c r="F22" s="27">
        <v>2023</v>
      </c>
      <c r="G22" s="27">
        <v>2024</v>
      </c>
      <c r="H22" s="28" t="s">
        <v>151</v>
      </c>
      <c r="I22" s="34" t="s">
        <v>164</v>
      </c>
      <c r="J22" s="27">
        <v>2026</v>
      </c>
      <c r="K22" s="27">
        <v>2027</v>
      </c>
      <c r="L22" s="27">
        <v>2028</v>
      </c>
      <c r="M22" s="27">
        <v>2029</v>
      </c>
      <c r="N22" s="7" t="s">
        <v>75</v>
      </c>
    </row>
    <row r="23" spans="1:14" ht="14.25" customHeight="1" x14ac:dyDescent="0.3">
      <c r="A23" s="116"/>
      <c r="B23" s="116"/>
      <c r="C23" s="116"/>
      <c r="D23" s="117" t="s">
        <v>299</v>
      </c>
      <c r="E23" s="116" t="s">
        <v>292</v>
      </c>
      <c r="F23" s="118"/>
      <c r="G23" s="118"/>
      <c r="H23" s="118"/>
      <c r="I23" s="119">
        <f>I14</f>
        <v>57850853.105554864</v>
      </c>
      <c r="J23" s="48">
        <f>J14</f>
        <v>120975362.68908212</v>
      </c>
      <c r="K23" s="48">
        <f>K14</f>
        <v>128622903.58261468</v>
      </c>
      <c r="L23" s="48">
        <f>L14</f>
        <v>133362798.3180881</v>
      </c>
      <c r="M23" s="48">
        <f>M14</f>
        <v>138383603.15297222</v>
      </c>
    </row>
    <row r="24" spans="1:14" ht="14.25" customHeight="1" x14ac:dyDescent="0.3">
      <c r="A24" s="116"/>
      <c r="B24" s="116"/>
      <c r="C24" s="116"/>
      <c r="D24" s="117"/>
      <c r="E24" s="116" t="s">
        <v>304</v>
      </c>
      <c r="F24" s="118"/>
      <c r="G24" s="118"/>
      <c r="H24" s="118"/>
      <c r="I24" s="127">
        <v>0</v>
      </c>
      <c r="J24" s="128">
        <f t="shared" ref="J24:M24" si="4">I25</f>
        <v>0.5</v>
      </c>
      <c r="K24" s="128">
        <f t="shared" si="4"/>
        <v>1.5</v>
      </c>
      <c r="L24" s="128">
        <f t="shared" si="4"/>
        <v>2.5</v>
      </c>
      <c r="M24" s="128">
        <f t="shared" si="4"/>
        <v>3.5</v>
      </c>
    </row>
    <row r="25" spans="1:14" ht="14.25" customHeight="1" x14ac:dyDescent="0.3">
      <c r="A25" s="116"/>
      <c r="B25" s="116"/>
      <c r="C25" s="116"/>
      <c r="D25" s="117"/>
      <c r="E25" s="116" t="s">
        <v>305</v>
      </c>
      <c r="F25" s="118"/>
      <c r="G25" s="118"/>
      <c r="H25" s="118"/>
      <c r="I25" s="127">
        <f>1/12*(12-6)</f>
        <v>0.5</v>
      </c>
      <c r="J25" s="128">
        <f t="shared" ref="J25:M25" si="5">I25+1</f>
        <v>1.5</v>
      </c>
      <c r="K25" s="128">
        <f t="shared" si="5"/>
        <v>2.5</v>
      </c>
      <c r="L25" s="128">
        <f t="shared" si="5"/>
        <v>3.5</v>
      </c>
      <c r="M25" s="128">
        <f t="shared" si="5"/>
        <v>4.5</v>
      </c>
    </row>
    <row r="26" spans="1:14" ht="14.25" customHeight="1" x14ac:dyDescent="0.3">
      <c r="A26" s="116"/>
      <c r="B26" s="116"/>
      <c r="C26" s="116"/>
      <c r="D26" s="117"/>
      <c r="E26" s="116" t="s">
        <v>306</v>
      </c>
      <c r="F26" s="118"/>
      <c r="G26" s="118"/>
      <c r="H26" s="118"/>
      <c r="I26" s="127">
        <f t="shared" ref="I26:M26" si="6">(I24+I25)/2</f>
        <v>0.25</v>
      </c>
      <c r="J26" s="128">
        <f t="shared" si="6"/>
        <v>1</v>
      </c>
      <c r="K26" s="128">
        <f t="shared" si="6"/>
        <v>2</v>
      </c>
      <c r="L26" s="128">
        <f t="shared" si="6"/>
        <v>3</v>
      </c>
      <c r="M26" s="128">
        <f t="shared" si="6"/>
        <v>4</v>
      </c>
    </row>
    <row r="27" spans="1:14" ht="14.25" customHeight="1" x14ac:dyDescent="0.3">
      <c r="A27" s="116"/>
      <c r="B27" s="116"/>
      <c r="C27" s="116"/>
      <c r="D27" s="117"/>
      <c r="E27" s="116" t="s">
        <v>307</v>
      </c>
      <c r="F27" s="118"/>
      <c r="G27" s="118"/>
      <c r="H27" s="118"/>
      <c r="I27" s="129">
        <f t="shared" ref="I27:M27" si="7">IF($D$20="End", POWER(1/(1+$K$20), I25), IF($D$20="Mid", POWER(1/(1+$K$20), I26), ""))</f>
        <v>0.96877370077561464</v>
      </c>
      <c r="J27" s="130">
        <f t="shared" si="7"/>
        <v>0.88082445168677881</v>
      </c>
      <c r="K27" s="130">
        <f t="shared" si="7"/>
        <v>0.77585171468931458</v>
      </c>
      <c r="L27" s="130">
        <f t="shared" si="7"/>
        <v>0.68338916118146265</v>
      </c>
      <c r="M27" s="130">
        <f t="shared" si="7"/>
        <v>0.60194588318634956</v>
      </c>
    </row>
    <row r="28" spans="1:14" ht="14.25" customHeight="1" x14ac:dyDescent="0.3">
      <c r="A28" s="116"/>
      <c r="B28" s="116"/>
      <c r="C28" s="116"/>
      <c r="D28" s="117"/>
      <c r="E28" s="116" t="s">
        <v>308</v>
      </c>
      <c r="F28" s="118"/>
      <c r="G28" s="118"/>
      <c r="H28" s="118"/>
      <c r="I28" s="119">
        <f t="shared" ref="I28:M28" si="8">I23*I27</f>
        <v>56044385.056094848</v>
      </c>
      <c r="J28" s="48">
        <f t="shared" si="8"/>
        <v>106558057.50821996</v>
      </c>
      <c r="K28" s="48">
        <f t="shared" si="8"/>
        <v>99792300.292889982</v>
      </c>
      <c r="L28" s="48">
        <f t="shared" si="8"/>
        <v>91138690.87541081</v>
      </c>
      <c r="M28" s="48">
        <f t="shared" si="8"/>
        <v>83299440.21842517</v>
      </c>
    </row>
    <row r="29" spans="1:14" ht="14.25" customHeight="1" x14ac:dyDescent="0.3">
      <c r="A29" s="63"/>
      <c r="B29" s="63"/>
      <c r="C29" s="63"/>
      <c r="D29" s="63" t="s">
        <v>299</v>
      </c>
      <c r="E29" s="63" t="s">
        <v>299</v>
      </c>
      <c r="F29" s="105"/>
      <c r="G29" s="105"/>
      <c r="H29" s="105"/>
      <c r="I29" s="106">
        <f>SUM($I$28:I28)</f>
        <v>56044385.056094848</v>
      </c>
      <c r="J29" s="106">
        <f>SUM($I$28:J28)</f>
        <v>162602442.56431481</v>
      </c>
      <c r="K29" s="106">
        <f>SUM($I$28:K28)</f>
        <v>262394742.85720479</v>
      </c>
      <c r="L29" s="106">
        <f>SUM($I$28:L28)</f>
        <v>353533433.73261559</v>
      </c>
      <c r="M29" s="106">
        <f>SUM($I$28:M28)</f>
        <v>436832873.95104074</v>
      </c>
    </row>
    <row r="30" spans="1:14" ht="14.25" customHeight="1" x14ac:dyDescent="0.3">
      <c r="A30" s="116"/>
      <c r="B30" s="116"/>
      <c r="C30" s="116"/>
      <c r="D30" s="117" t="s">
        <v>300</v>
      </c>
      <c r="E30" s="116" t="s">
        <v>309</v>
      </c>
      <c r="F30" s="118"/>
      <c r="G30" s="118"/>
      <c r="H30" s="118"/>
      <c r="I30" s="119">
        <f>I5*(1+$F$20)</f>
        <v>89976796.370000005</v>
      </c>
      <c r="J30" s="48">
        <f>J5*(1+$F$20)</f>
        <v>187043764.29395601</v>
      </c>
      <c r="K30" s="48">
        <f>K5*(1+$F$20)</f>
        <v>194138334.27362579</v>
      </c>
      <c r="L30" s="48">
        <f>L5*(1+$F$20)</f>
        <v>201451525.32571331</v>
      </c>
      <c r="M30" s="48">
        <f>M5*(1+$F$20)</f>
        <v>209134886.50163603</v>
      </c>
    </row>
    <row r="31" spans="1:14" ht="14.25" customHeight="1" x14ac:dyDescent="0.3">
      <c r="A31" s="116"/>
      <c r="B31" s="116"/>
      <c r="C31" s="116"/>
      <c r="D31" s="117"/>
      <c r="E31" s="116" t="s">
        <v>310</v>
      </c>
      <c r="F31" s="118"/>
      <c r="G31" s="118"/>
      <c r="H31" s="118"/>
      <c r="I31" s="119">
        <f>I6*(1+$F$20)</f>
        <v>20924898.237643525</v>
      </c>
      <c r="J31" s="48">
        <f>J6*(1+$F$20)</f>
        <v>43806642.403753392</v>
      </c>
      <c r="K31" s="48">
        <f>K6*(1+$F$20)</f>
        <v>45943978.960256115</v>
      </c>
      <c r="L31" s="48">
        <f>L6*(1+$F$20)</f>
        <v>47951973.439813964</v>
      </c>
      <c r="M31" s="48">
        <f>M6*(1+$F$20)</f>
        <v>50142543.366059445</v>
      </c>
    </row>
    <row r="32" spans="1:14" ht="14.25" customHeight="1" x14ac:dyDescent="0.3">
      <c r="A32" s="116"/>
      <c r="B32" s="116"/>
      <c r="C32" s="116"/>
      <c r="D32" s="117"/>
      <c r="E32" s="116" t="s">
        <v>311</v>
      </c>
      <c r="F32" s="118"/>
      <c r="G32" s="118"/>
      <c r="H32" s="118"/>
      <c r="I32" s="119">
        <f>I7*(1+$F$20)</f>
        <v>8711136.7782788146</v>
      </c>
      <c r="J32" s="48">
        <f>J7*(1+$F$20)</f>
        <v>17785602.752722926</v>
      </c>
      <c r="K32" s="48">
        <f>K7*(1+$F$20)</f>
        <v>18143079.516008593</v>
      </c>
      <c r="L32" s="48">
        <f>L7*(1+$F$20)</f>
        <v>18505785.798197217</v>
      </c>
      <c r="M32" s="48">
        <f>M7*(1+$F$20)</f>
        <v>18876884.964622371</v>
      </c>
    </row>
    <row r="33" spans="1:13" ht="14.25" customHeight="1" x14ac:dyDescent="0.3">
      <c r="A33" s="116"/>
      <c r="B33" s="116"/>
      <c r="C33" s="116"/>
      <c r="D33" s="117"/>
      <c r="E33" s="116" t="s">
        <v>312</v>
      </c>
      <c r="F33" s="118"/>
      <c r="G33" s="118"/>
      <c r="H33" s="118"/>
      <c r="I33" s="119">
        <f>I8*(1+$F$20)</f>
        <v>60340761.35407766</v>
      </c>
      <c r="J33" s="48">
        <f>J8*(1+$F$20)</f>
        <v>125451519.13747969</v>
      </c>
      <c r="K33" s="48">
        <f>K8*(1+$F$20)</f>
        <v>130051275.79736106</v>
      </c>
      <c r="L33" s="48">
        <f>L8*(1+$F$20)</f>
        <v>134993766.08770213</v>
      </c>
      <c r="M33" s="48">
        <f>M8*(1+$F$20)</f>
        <v>140115458.17095423</v>
      </c>
    </row>
    <row r="34" spans="1:13" ht="14.25" customHeight="1" x14ac:dyDescent="0.3">
      <c r="A34" s="116"/>
      <c r="B34" s="116"/>
      <c r="C34" s="116"/>
      <c r="D34" s="117"/>
      <c r="E34" s="116" t="s">
        <v>253</v>
      </c>
      <c r="F34" s="118"/>
      <c r="G34" s="118"/>
      <c r="H34" s="118"/>
      <c r="I34" s="119">
        <f>I9*(1+$F$20)</f>
        <v>0</v>
      </c>
      <c r="J34" s="48">
        <f>J9*(1+$F$20)</f>
        <v>0</v>
      </c>
      <c r="K34" s="48">
        <f>K9*(1+$F$20)</f>
        <v>0</v>
      </c>
      <c r="L34" s="48">
        <f>L9*(1+$F$20)</f>
        <v>0</v>
      </c>
      <c r="M34" s="48">
        <f>M9*(1+$F$20)</f>
        <v>0</v>
      </c>
    </row>
    <row r="35" spans="1:13" ht="14.25" customHeight="1" x14ac:dyDescent="0.3">
      <c r="A35" s="116"/>
      <c r="B35" s="116"/>
      <c r="C35" s="116"/>
      <c r="D35" s="117"/>
      <c r="E35" s="116" t="s">
        <v>289</v>
      </c>
      <c r="F35" s="118"/>
      <c r="G35" s="118"/>
      <c r="H35" s="118"/>
      <c r="I35" s="119">
        <f t="shared" ref="I35:M35" si="9">I33-I34</f>
        <v>60340761.35407766</v>
      </c>
      <c r="J35" s="48">
        <f t="shared" si="9"/>
        <v>125451519.13747969</v>
      </c>
      <c r="K35" s="48">
        <f t="shared" si="9"/>
        <v>130051275.79736106</v>
      </c>
      <c r="L35" s="48">
        <f t="shared" si="9"/>
        <v>134993766.08770213</v>
      </c>
      <c r="M35" s="48">
        <f t="shared" si="9"/>
        <v>140115458.17095423</v>
      </c>
    </row>
    <row r="36" spans="1:13" ht="14.25" customHeight="1" x14ac:dyDescent="0.3">
      <c r="A36" s="116"/>
      <c r="B36" s="116"/>
      <c r="C36" s="116"/>
      <c r="D36" s="117"/>
      <c r="E36" s="116" t="s">
        <v>40</v>
      </c>
      <c r="F36" s="118"/>
      <c r="G36" s="118"/>
      <c r="H36" s="118"/>
      <c r="I36" s="119">
        <v>0</v>
      </c>
      <c r="J36" s="48">
        <v>0</v>
      </c>
      <c r="K36" s="48">
        <v>0</v>
      </c>
      <c r="L36" s="48">
        <v>0</v>
      </c>
      <c r="M36" s="48">
        <v>0</v>
      </c>
    </row>
    <row r="37" spans="1:13" ht="14.25" customHeight="1" x14ac:dyDescent="0.3">
      <c r="A37" s="116"/>
      <c r="B37" s="116"/>
      <c r="C37" s="116"/>
      <c r="D37" s="117"/>
      <c r="E37" s="116" t="s">
        <v>290</v>
      </c>
      <c r="F37" s="118"/>
      <c r="G37" s="118"/>
      <c r="H37" s="118"/>
      <c r="I37" s="119">
        <f>WC!I11*($F$20)</f>
        <v>176250.72773679355</v>
      </c>
      <c r="J37" s="48">
        <f>WC!J11*($F$20)</f>
        <v>184700.71879107214</v>
      </c>
      <c r="K37" s="48">
        <f>WC!K11*($F$20)</f>
        <v>191706.41705481749</v>
      </c>
      <c r="L37" s="48">
        <f>WC!L11*($F$20)</f>
        <v>198384.47866564066</v>
      </c>
      <c r="M37" s="48">
        <f>WC!M11*($F$20)</f>
        <v>206515.11162080284</v>
      </c>
    </row>
    <row r="38" spans="1:13" ht="14.25" customHeight="1" x14ac:dyDescent="0.3">
      <c r="A38" s="116"/>
      <c r="B38" s="116"/>
      <c r="C38" s="116"/>
      <c r="D38" s="117"/>
      <c r="E38" s="116" t="s">
        <v>226</v>
      </c>
      <c r="F38" s="118"/>
      <c r="G38" s="118"/>
      <c r="H38" s="118"/>
      <c r="I38" s="119">
        <v>0</v>
      </c>
      <c r="J38" s="48">
        <v>0</v>
      </c>
      <c r="K38" s="48">
        <v>0</v>
      </c>
      <c r="L38" s="48">
        <v>0</v>
      </c>
      <c r="M38" s="48">
        <v>0</v>
      </c>
    </row>
    <row r="39" spans="1:13" ht="14.25" customHeight="1" x14ac:dyDescent="0.3">
      <c r="A39" s="116"/>
      <c r="B39" s="116"/>
      <c r="C39" s="116"/>
      <c r="D39" s="117"/>
      <c r="E39" s="116" t="s">
        <v>313</v>
      </c>
      <c r="F39" s="118"/>
      <c r="G39" s="118"/>
      <c r="H39" s="118"/>
      <c r="I39" s="119">
        <f t="shared" ref="I39:M39" si="10">I35+I36-I37-I38</f>
        <v>60164510.626340866</v>
      </c>
      <c r="J39" s="48">
        <f t="shared" si="10"/>
        <v>125266818.41868863</v>
      </c>
      <c r="K39" s="48">
        <f t="shared" si="10"/>
        <v>129859569.38030624</v>
      </c>
      <c r="L39" s="48">
        <f t="shared" si="10"/>
        <v>134795381.60903648</v>
      </c>
      <c r="M39" s="48">
        <f t="shared" si="10"/>
        <v>139908943.05933341</v>
      </c>
    </row>
    <row r="40" spans="1:13" ht="14.25" customHeight="1" x14ac:dyDescent="0.3">
      <c r="A40" s="63"/>
      <c r="B40" s="63"/>
      <c r="C40" s="63"/>
      <c r="D40" s="63" t="s">
        <v>300</v>
      </c>
      <c r="E40" s="63" t="s">
        <v>300</v>
      </c>
      <c r="F40" s="105"/>
      <c r="G40" s="105"/>
      <c r="H40" s="105"/>
      <c r="I40" s="106">
        <f t="shared" ref="I40:M40" si="11">I39/($K$20-$F$20)*I27</f>
        <v>465169957.02181989</v>
      </c>
      <c r="J40" s="106">
        <f t="shared" si="11"/>
        <v>880591194.31914365</v>
      </c>
      <c r="K40" s="106">
        <f t="shared" si="11"/>
        <v>804084354.13030016</v>
      </c>
      <c r="L40" s="106">
        <f t="shared" si="11"/>
        <v>735177196.87896729</v>
      </c>
      <c r="M40" s="106">
        <f t="shared" si="11"/>
        <v>672127791.66415918</v>
      </c>
    </row>
    <row r="41" spans="1:13" ht="14.25" customHeight="1" x14ac:dyDescent="0.3">
      <c r="A41" s="63"/>
      <c r="B41" s="63"/>
      <c r="C41" s="63"/>
      <c r="D41" s="63" t="s">
        <v>301</v>
      </c>
      <c r="E41" s="63" t="s">
        <v>301</v>
      </c>
      <c r="F41" s="105"/>
      <c r="G41" s="105"/>
      <c r="H41" s="105"/>
      <c r="I41" s="106">
        <f t="shared" ref="I41:M41" si="12">I29+I40</f>
        <v>521214342.07791471</v>
      </c>
      <c r="J41" s="106">
        <f t="shared" si="12"/>
        <v>1043193636.8834585</v>
      </c>
      <c r="K41" s="106">
        <f t="shared" si="12"/>
        <v>1066479096.987505</v>
      </c>
      <c r="L41" s="106">
        <f t="shared" si="12"/>
        <v>1088710630.6115828</v>
      </c>
      <c r="M41" s="106">
        <f t="shared" si="12"/>
        <v>1108960665.6152</v>
      </c>
    </row>
    <row r="42" spans="1:13" ht="14.25" customHeight="1" x14ac:dyDescent="0.3">
      <c r="A42" s="116"/>
      <c r="B42" s="116"/>
      <c r="C42" s="116"/>
      <c r="D42" s="117" t="s">
        <v>302</v>
      </c>
      <c r="E42" s="116" t="s">
        <v>314</v>
      </c>
      <c r="F42" s="118"/>
      <c r="G42" s="118"/>
      <c r="H42" s="118"/>
      <c r="I42" s="119">
        <f>NOA!$H$8</f>
        <v>26179986</v>
      </c>
      <c r="J42" s="48">
        <f>NOA!$H$8</f>
        <v>26179986</v>
      </c>
      <c r="K42" s="48">
        <f>NOA!$H$8</f>
        <v>26179986</v>
      </c>
      <c r="L42" s="48">
        <f>NOA!$H$8</f>
        <v>26179986</v>
      </c>
      <c r="M42" s="48">
        <f>NOA!$H$8</f>
        <v>26179986</v>
      </c>
    </row>
    <row r="43" spans="1:13" ht="14.25" customHeight="1" x14ac:dyDescent="0.3">
      <c r="A43" s="116"/>
      <c r="B43" s="116"/>
      <c r="C43" s="116"/>
      <c r="D43" s="117"/>
      <c r="E43" s="116" t="s">
        <v>315</v>
      </c>
      <c r="F43" s="118"/>
      <c r="G43" s="118"/>
      <c r="H43" s="118"/>
      <c r="I43" s="119">
        <f>IBD!$H$9</f>
        <v>14024000</v>
      </c>
      <c r="J43" s="48">
        <f>IBD!$H$9</f>
        <v>14024000</v>
      </c>
      <c r="K43" s="48">
        <f>IBD!$H$9</f>
        <v>14024000</v>
      </c>
      <c r="L43" s="48">
        <f>IBD!$H$9</f>
        <v>14024000</v>
      </c>
      <c r="M43" s="48">
        <f>IBD!$H$9</f>
        <v>14024000</v>
      </c>
    </row>
    <row r="44" spans="1:13" ht="14.25" customHeight="1" x14ac:dyDescent="0.3">
      <c r="A44" s="63"/>
      <c r="B44" s="63"/>
      <c r="C44" s="63"/>
      <c r="D44" s="63" t="s">
        <v>303</v>
      </c>
      <c r="E44" s="63" t="s">
        <v>303</v>
      </c>
      <c r="F44" s="107"/>
      <c r="G44" s="107"/>
      <c r="H44" s="107"/>
      <c r="I44" s="64">
        <f t="shared" ref="I44:M44" si="13">I41+I42-I43</f>
        <v>533370328.07791471</v>
      </c>
      <c r="J44" s="64">
        <f t="shared" si="13"/>
        <v>1055349622.8834585</v>
      </c>
      <c r="K44" s="64">
        <f t="shared" si="13"/>
        <v>1078635082.987505</v>
      </c>
      <c r="L44" s="64">
        <f t="shared" si="13"/>
        <v>1100866616.6115828</v>
      </c>
      <c r="M44" s="64">
        <f t="shared" si="13"/>
        <v>1121116651.6152</v>
      </c>
    </row>
    <row r="45" spans="1:13" ht="14.25" customHeight="1" x14ac:dyDescent="0.3">
      <c r="B45" s="5"/>
      <c r="C45" s="5"/>
      <c r="D45" s="5"/>
      <c r="E45" s="5"/>
      <c r="F45" s="5"/>
    </row>
    <row r="46" spans="1:13" s="1" customFormat="1" ht="14.25" customHeight="1" x14ac:dyDescent="0.3">
      <c r="A46" s="36" t="s">
        <v>317</v>
      </c>
      <c r="B46" s="2"/>
      <c r="C46" s="2"/>
      <c r="D46" s="2"/>
      <c r="E46" s="2"/>
      <c r="F46" s="2"/>
    </row>
    <row r="47" spans="1:13" ht="14.25" customHeight="1" x14ac:dyDescent="0.3">
      <c r="A47" s="3" t="s">
        <v>318</v>
      </c>
      <c r="B47" s="5"/>
      <c r="C47" s="5"/>
      <c r="D47" s="5"/>
      <c r="E47" s="5"/>
      <c r="F47" s="5"/>
    </row>
    <row r="48" spans="1:13" ht="14.25" customHeight="1" x14ac:dyDescent="0.3">
      <c r="B48" s="5"/>
      <c r="C48" s="5"/>
      <c r="D48" s="5"/>
      <c r="E48" s="5"/>
      <c r="F48" s="5"/>
    </row>
    <row r="49" spans="1:6" ht="14.25" customHeight="1" x14ac:dyDescent="0.3">
      <c r="A49" s="7"/>
      <c r="B49" s="7"/>
      <c r="C49" s="7"/>
      <c r="D49" s="7" t="s">
        <v>18</v>
      </c>
      <c r="E49" s="7"/>
      <c r="F49" s="5"/>
    </row>
    <row r="50" spans="1:6" ht="14.25" customHeight="1" x14ac:dyDescent="0.3">
      <c r="A50" s="7"/>
      <c r="B50" s="123" t="s">
        <v>319</v>
      </c>
      <c r="C50" s="120">
        <f>D50-0.5%</f>
        <v>0.1303</v>
      </c>
      <c r="D50" s="120">
        <f>K20</f>
        <v>0.1353</v>
      </c>
      <c r="E50" s="120">
        <f>D50+0.5%</f>
        <v>0.14030000000000001</v>
      </c>
      <c r="F50" s="3" t="s">
        <v>320</v>
      </c>
    </row>
    <row r="51" spans="1:6" ht="14.25" customHeight="1" x14ac:dyDescent="0.3">
      <c r="A51" s="7"/>
      <c r="B51" s="120">
        <f>B52-0.5%</f>
        <v>5.0000000000000001E-3</v>
      </c>
      <c r="C51" s="121"/>
      <c r="D51" s="121"/>
      <c r="E51" s="121"/>
      <c r="F51" s="5"/>
    </row>
    <row r="52" spans="1:6" ht="14.25" customHeight="1" x14ac:dyDescent="0.3">
      <c r="A52" s="7" t="s">
        <v>297</v>
      </c>
      <c r="B52" s="120">
        <f>F20</f>
        <v>0.01</v>
      </c>
      <c r="C52" s="121"/>
      <c r="D52" s="122"/>
      <c r="E52" s="121"/>
      <c r="F52" s="5"/>
    </row>
    <row r="53" spans="1:6" ht="14.25" customHeight="1" x14ac:dyDescent="0.3">
      <c r="A53" s="7"/>
      <c r="B53" s="120">
        <f>B52+0.5%</f>
        <v>1.4999999999999999E-2</v>
      </c>
      <c r="C53" s="121"/>
      <c r="D53" s="121"/>
      <c r="E53" s="121"/>
      <c r="F53" s="5"/>
    </row>
    <row r="54" spans="1:6" ht="14.25" customHeight="1" x14ac:dyDescent="0.3">
      <c r="B54" s="5"/>
      <c r="C54" s="5"/>
      <c r="D54" s="5"/>
      <c r="E54" s="5"/>
      <c r="F54" s="5"/>
    </row>
    <row r="55" spans="1:6" ht="14.25" customHeight="1" x14ac:dyDescent="0.3">
      <c r="A55" s="5" t="s">
        <v>321</v>
      </c>
      <c r="B55" s="5"/>
      <c r="C55" s="5"/>
      <c r="D55" s="5"/>
      <c r="E55" s="5"/>
      <c r="F55" s="5"/>
    </row>
  </sheetData>
  <sheetProtection formatCells="0" formatColumns="0" formatRows="0" insertRows="0" deleteRows="0"/>
  <phoneticPr fontId="1" type="noConversion"/>
  <dataValidations count="1">
    <dataValidation type="list" allowBlank="1" showInputMessage="1" showErrorMessage="1" sqref="D20" xr:uid="{640EDE38-F7F7-45C9-90B4-633E1F849E82}">
      <formula1>"Mid,End"</formula1>
    </dataValidation>
  </dataValidations>
  <pageMargins left="0.25" right="0.25" top="0.75" bottom="0.75" header="0.3" footer="0.3"/>
  <pageSetup paperSize="9" scale="44" fitToHeight="0" orientation="landscape" r:id="rId1"/>
  <extLst>
    <ext xmlns:x14="http://schemas.microsoft.com/office/spreadsheetml/2009/9/main" uri="{78C0D931-6437-407d-A8EE-F0AAD7539E65}">
      <x14:conditionalFormattings>
        <x14:conditionalFormatting xmlns:xm="http://schemas.microsoft.com/office/excel/2006/main">
          <x14:cfRule type="expression" priority="185" stopIfTrue="1" id="{1D447CBD-0697-460D-980C-2CB2A8F5BCAC}">
            <xm:f>Report_DCF!$B$4="M USD"</xm:f>
            <x14:dxf>
              <numFmt numFmtId="189" formatCode="#,##0,,_);\(#,##0,,\);&quot; - &quot;;@_)"/>
            </x14:dxf>
          </x14:cfRule>
          <xm:sqref>I1</xm:sqref>
        </x14:conditionalFormatting>
        <x14:conditionalFormatting xmlns:xm="http://schemas.microsoft.com/office/excel/2006/main">
          <x14:cfRule type="expression" priority="184" stopIfTrue="1" id="{3F1FBEB7-D1FB-410E-B61F-316B89ECA301}">
            <xm:f>Report_DCF!$B$4="M USD"</xm:f>
            <x14:dxf>
              <numFmt numFmtId="189" formatCode="#,##0,,_);\(#,##0,,\);&quot; - &quot;;@_)"/>
            </x14:dxf>
          </x14:cfRule>
          <xm:sqref>J1</xm:sqref>
        </x14:conditionalFormatting>
        <x14:conditionalFormatting xmlns:xm="http://schemas.microsoft.com/office/excel/2006/main">
          <x14:cfRule type="expression" priority="183" stopIfTrue="1" id="{DE8F3812-32EA-4CF1-9D7C-E0B42F3A3DBF}">
            <xm:f>Report_DCF!$B$4="M USD"</xm:f>
            <x14:dxf>
              <numFmt numFmtId="189" formatCode="#,##0,,_);\(#,##0,,\);&quot; - &quot;;@_)"/>
            </x14:dxf>
          </x14:cfRule>
          <xm:sqref>K1</xm:sqref>
        </x14:conditionalFormatting>
        <x14:conditionalFormatting xmlns:xm="http://schemas.microsoft.com/office/excel/2006/main">
          <x14:cfRule type="expression" priority="182" stopIfTrue="1" id="{3D1B6DD1-F291-4B38-85B8-31ED9AD7B1EF}">
            <xm:f>Report_DCF!$B$4="M USD"</xm:f>
            <x14:dxf>
              <numFmt numFmtId="189" formatCode="#,##0,,_);\(#,##0,,\);&quot; - &quot;;@_)"/>
            </x14:dxf>
          </x14:cfRule>
          <xm:sqref>L1</xm:sqref>
        </x14:conditionalFormatting>
        <x14:conditionalFormatting xmlns:xm="http://schemas.microsoft.com/office/excel/2006/main">
          <x14:cfRule type="expression" priority="181" stopIfTrue="1" id="{E9FEE050-5740-421F-AED1-40C37EF12480}">
            <xm:f>Report_DCF!$B$4="M USD"</xm:f>
            <x14:dxf>
              <numFmt numFmtId="189" formatCode="#,##0,,_);\(#,##0,,\);&quot; - &quot;;@_)"/>
            </x14:dxf>
          </x14:cfRule>
          <xm:sqref>M1</xm:sqref>
        </x14:conditionalFormatting>
        <x14:conditionalFormatting xmlns:xm="http://schemas.microsoft.com/office/excel/2006/main">
          <x14:cfRule type="expression" priority="180" stopIfTrue="1" id="{E7C61D25-FC30-4C6E-B290-7ED6ACF45813}">
            <xm:f>Report_DCF!$B$4="M USD"</xm:f>
            <x14:dxf>
              <numFmt numFmtId="189" formatCode="#,##0,,_);\(#,##0,,\);&quot; - &quot;;@_)"/>
            </x14:dxf>
          </x14:cfRule>
          <xm:sqref>F5</xm:sqref>
        </x14:conditionalFormatting>
        <x14:conditionalFormatting xmlns:xm="http://schemas.microsoft.com/office/excel/2006/main">
          <x14:cfRule type="expression" priority="179" stopIfTrue="1" id="{E97F5BF9-543D-4F6F-A1F4-2D6AD87FCDD1}">
            <xm:f>Report_DCF!$B$4="M USD"</xm:f>
            <x14:dxf>
              <numFmt numFmtId="189" formatCode="#,##0,,_);\(#,##0,,\);&quot; - &quot;;@_)"/>
            </x14:dxf>
          </x14:cfRule>
          <xm:sqref>G5</xm:sqref>
        </x14:conditionalFormatting>
        <x14:conditionalFormatting xmlns:xm="http://schemas.microsoft.com/office/excel/2006/main">
          <x14:cfRule type="expression" priority="178" stopIfTrue="1" id="{6D727828-ABC8-4944-A553-79C1B29AB756}">
            <xm:f>Report_DCF!$B$4="M USD"</xm:f>
            <x14:dxf>
              <numFmt numFmtId="189" formatCode="#,##0,,_);\(#,##0,,\);&quot; - &quot;;@_)"/>
            </x14:dxf>
          </x14:cfRule>
          <xm:sqref>H5</xm:sqref>
        </x14:conditionalFormatting>
        <x14:conditionalFormatting xmlns:xm="http://schemas.microsoft.com/office/excel/2006/main">
          <x14:cfRule type="expression" priority="177" stopIfTrue="1" id="{65FA7A82-93E1-49D7-992E-1F026B8CB7DA}">
            <xm:f>Report_DCF!$B$4="M USD"</xm:f>
            <x14:dxf>
              <numFmt numFmtId="189" formatCode="#,##0,,_);\(#,##0,,\);&quot; - &quot;;@_)"/>
            </x14:dxf>
          </x14:cfRule>
          <xm:sqref>I5</xm:sqref>
        </x14:conditionalFormatting>
        <x14:conditionalFormatting xmlns:xm="http://schemas.microsoft.com/office/excel/2006/main">
          <x14:cfRule type="expression" priority="176" stopIfTrue="1" id="{7F4048E0-BEB1-4D02-92B9-08A86BF315FC}">
            <xm:f>Report_DCF!$B$4="M USD"</xm:f>
            <x14:dxf>
              <numFmt numFmtId="189" formatCode="#,##0,,_);\(#,##0,,\);&quot; - &quot;;@_)"/>
            </x14:dxf>
          </x14:cfRule>
          <xm:sqref>J5</xm:sqref>
        </x14:conditionalFormatting>
        <x14:conditionalFormatting xmlns:xm="http://schemas.microsoft.com/office/excel/2006/main">
          <x14:cfRule type="expression" priority="175" stopIfTrue="1" id="{8DD722C3-DE2E-45E6-8BEF-3DF711C848CB}">
            <xm:f>Report_DCF!$B$4="M USD"</xm:f>
            <x14:dxf>
              <numFmt numFmtId="189" formatCode="#,##0,,_);\(#,##0,,\);&quot; - &quot;;@_)"/>
            </x14:dxf>
          </x14:cfRule>
          <xm:sqref>K5</xm:sqref>
        </x14:conditionalFormatting>
        <x14:conditionalFormatting xmlns:xm="http://schemas.microsoft.com/office/excel/2006/main">
          <x14:cfRule type="expression" priority="174" stopIfTrue="1" id="{BAAAC04E-910F-4DCD-B0B0-027C86ABF201}">
            <xm:f>Report_DCF!$B$4="M USD"</xm:f>
            <x14:dxf>
              <numFmt numFmtId="189" formatCode="#,##0,,_);\(#,##0,,\);&quot; - &quot;;@_)"/>
            </x14:dxf>
          </x14:cfRule>
          <xm:sqref>L5</xm:sqref>
        </x14:conditionalFormatting>
        <x14:conditionalFormatting xmlns:xm="http://schemas.microsoft.com/office/excel/2006/main">
          <x14:cfRule type="expression" priority="173" stopIfTrue="1" id="{CDA68124-EDC1-4084-9E25-8505BB5349AD}">
            <xm:f>Report_DCF!$B$4="M USD"</xm:f>
            <x14:dxf>
              <numFmt numFmtId="189" formatCode="#,##0,,_);\(#,##0,,\);&quot; - &quot;;@_)"/>
            </x14:dxf>
          </x14:cfRule>
          <xm:sqref>M5</xm:sqref>
        </x14:conditionalFormatting>
        <x14:conditionalFormatting xmlns:xm="http://schemas.microsoft.com/office/excel/2006/main">
          <x14:cfRule type="expression" priority="172" stopIfTrue="1" id="{B0895F79-3DA3-47A0-B8AA-7C0A89756025}">
            <xm:f>Report_DCF!$B$4="M USD"</xm:f>
            <x14:dxf>
              <numFmt numFmtId="189" formatCode="#,##0,,_);\(#,##0,,\);&quot; - &quot;;@_)"/>
            </x14:dxf>
          </x14:cfRule>
          <xm:sqref>F6</xm:sqref>
        </x14:conditionalFormatting>
        <x14:conditionalFormatting xmlns:xm="http://schemas.microsoft.com/office/excel/2006/main">
          <x14:cfRule type="expression" priority="171" stopIfTrue="1" id="{304F4DDE-625C-4D1E-9DA1-2534092085D9}">
            <xm:f>Report_DCF!$B$4="M USD"</xm:f>
            <x14:dxf>
              <numFmt numFmtId="189" formatCode="#,##0,,_);\(#,##0,,\);&quot; - &quot;;@_)"/>
            </x14:dxf>
          </x14:cfRule>
          <xm:sqref>G6</xm:sqref>
        </x14:conditionalFormatting>
        <x14:conditionalFormatting xmlns:xm="http://schemas.microsoft.com/office/excel/2006/main">
          <x14:cfRule type="expression" priority="170" stopIfTrue="1" id="{89D05BE8-9423-4C2B-8360-6EE2EAF0DF87}">
            <xm:f>Report_DCF!$B$4="M USD"</xm:f>
            <x14:dxf>
              <numFmt numFmtId="189" formatCode="#,##0,,_);\(#,##0,,\);&quot; - &quot;;@_)"/>
            </x14:dxf>
          </x14:cfRule>
          <xm:sqref>H6</xm:sqref>
        </x14:conditionalFormatting>
        <x14:conditionalFormatting xmlns:xm="http://schemas.microsoft.com/office/excel/2006/main">
          <x14:cfRule type="expression" priority="169" stopIfTrue="1" id="{DBCAE1D9-2F10-4E97-BE9E-D5D3EC8755BC}">
            <xm:f>Report_DCF!$B$4="M USD"</xm:f>
            <x14:dxf>
              <numFmt numFmtId="189" formatCode="#,##0,,_);\(#,##0,,\);&quot; - &quot;;@_)"/>
            </x14:dxf>
          </x14:cfRule>
          <xm:sqref>I6</xm:sqref>
        </x14:conditionalFormatting>
        <x14:conditionalFormatting xmlns:xm="http://schemas.microsoft.com/office/excel/2006/main">
          <x14:cfRule type="expression" priority="168" stopIfTrue="1" id="{D97A2107-0D34-43C9-AA35-DC460C114C76}">
            <xm:f>Report_DCF!$B$4="M USD"</xm:f>
            <x14:dxf>
              <numFmt numFmtId="189" formatCode="#,##0,,_);\(#,##0,,\);&quot; - &quot;;@_)"/>
            </x14:dxf>
          </x14:cfRule>
          <xm:sqref>J6</xm:sqref>
        </x14:conditionalFormatting>
        <x14:conditionalFormatting xmlns:xm="http://schemas.microsoft.com/office/excel/2006/main">
          <x14:cfRule type="expression" priority="167" stopIfTrue="1" id="{09340450-9829-4D6C-8AF8-85B2AA216D35}">
            <xm:f>Report_DCF!$B$4="M USD"</xm:f>
            <x14:dxf>
              <numFmt numFmtId="189" formatCode="#,##0,,_);\(#,##0,,\);&quot; - &quot;;@_)"/>
            </x14:dxf>
          </x14:cfRule>
          <xm:sqref>K6</xm:sqref>
        </x14:conditionalFormatting>
        <x14:conditionalFormatting xmlns:xm="http://schemas.microsoft.com/office/excel/2006/main">
          <x14:cfRule type="expression" priority="166" stopIfTrue="1" id="{45D69DFF-12D0-4305-9235-A866F4B97445}">
            <xm:f>Report_DCF!$B$4="M USD"</xm:f>
            <x14:dxf>
              <numFmt numFmtId="189" formatCode="#,##0,,_);\(#,##0,,\);&quot; - &quot;;@_)"/>
            </x14:dxf>
          </x14:cfRule>
          <xm:sqref>L6</xm:sqref>
        </x14:conditionalFormatting>
        <x14:conditionalFormatting xmlns:xm="http://schemas.microsoft.com/office/excel/2006/main">
          <x14:cfRule type="expression" priority="165" stopIfTrue="1" id="{7FC4BE27-8D56-4FB1-A0E0-D8A73E659235}">
            <xm:f>Report_DCF!$B$4="M USD"</xm:f>
            <x14:dxf>
              <numFmt numFmtId="189" formatCode="#,##0,,_);\(#,##0,,\);&quot; - &quot;;@_)"/>
            </x14:dxf>
          </x14:cfRule>
          <xm:sqref>M6</xm:sqref>
        </x14:conditionalFormatting>
        <x14:conditionalFormatting xmlns:xm="http://schemas.microsoft.com/office/excel/2006/main">
          <x14:cfRule type="expression" priority="164" stopIfTrue="1" id="{38B5BE9E-A12E-43BF-911B-69019F1D3EA4}">
            <xm:f>Report_DCF!$B$4="M USD"</xm:f>
            <x14:dxf>
              <numFmt numFmtId="189" formatCode="#,##0,,_);\(#,##0,,\);&quot; - &quot;;@_)"/>
            </x14:dxf>
          </x14:cfRule>
          <xm:sqref>F7</xm:sqref>
        </x14:conditionalFormatting>
        <x14:conditionalFormatting xmlns:xm="http://schemas.microsoft.com/office/excel/2006/main">
          <x14:cfRule type="expression" priority="163" stopIfTrue="1" id="{DA03DB4B-38C3-41A7-8166-27EF47901FF8}">
            <xm:f>Report_DCF!$B$4="M USD"</xm:f>
            <x14:dxf>
              <numFmt numFmtId="189" formatCode="#,##0,,_);\(#,##0,,\);&quot; - &quot;;@_)"/>
            </x14:dxf>
          </x14:cfRule>
          <xm:sqref>G7</xm:sqref>
        </x14:conditionalFormatting>
        <x14:conditionalFormatting xmlns:xm="http://schemas.microsoft.com/office/excel/2006/main">
          <x14:cfRule type="expression" priority="162" stopIfTrue="1" id="{765DEB86-895F-4EAC-A02B-AA8A36F82F84}">
            <xm:f>Report_DCF!$B$4="M USD"</xm:f>
            <x14:dxf>
              <numFmt numFmtId="189" formatCode="#,##0,,_);\(#,##0,,\);&quot; - &quot;;@_)"/>
            </x14:dxf>
          </x14:cfRule>
          <xm:sqref>H7</xm:sqref>
        </x14:conditionalFormatting>
        <x14:conditionalFormatting xmlns:xm="http://schemas.microsoft.com/office/excel/2006/main">
          <x14:cfRule type="expression" priority="161" stopIfTrue="1" id="{B4431404-B948-4CFC-AAE2-1ABF00184C9C}">
            <xm:f>Report_DCF!$B$4="M USD"</xm:f>
            <x14:dxf>
              <numFmt numFmtId="189" formatCode="#,##0,,_);\(#,##0,,\);&quot; - &quot;;@_)"/>
            </x14:dxf>
          </x14:cfRule>
          <xm:sqref>I7</xm:sqref>
        </x14:conditionalFormatting>
        <x14:conditionalFormatting xmlns:xm="http://schemas.microsoft.com/office/excel/2006/main">
          <x14:cfRule type="expression" priority="160" stopIfTrue="1" id="{455AEBA2-2756-4DAA-BB1F-DC0564E5424E}">
            <xm:f>Report_DCF!$B$4="M USD"</xm:f>
            <x14:dxf>
              <numFmt numFmtId="189" formatCode="#,##0,,_);\(#,##0,,\);&quot; - &quot;;@_)"/>
            </x14:dxf>
          </x14:cfRule>
          <xm:sqref>J7</xm:sqref>
        </x14:conditionalFormatting>
        <x14:conditionalFormatting xmlns:xm="http://schemas.microsoft.com/office/excel/2006/main">
          <x14:cfRule type="expression" priority="159" stopIfTrue="1" id="{59CA0AE6-853A-4DDF-8543-FBE964247278}">
            <xm:f>Report_DCF!$B$4="M USD"</xm:f>
            <x14:dxf>
              <numFmt numFmtId="189" formatCode="#,##0,,_);\(#,##0,,\);&quot; - &quot;;@_)"/>
            </x14:dxf>
          </x14:cfRule>
          <xm:sqref>K7</xm:sqref>
        </x14:conditionalFormatting>
        <x14:conditionalFormatting xmlns:xm="http://schemas.microsoft.com/office/excel/2006/main">
          <x14:cfRule type="expression" priority="158" stopIfTrue="1" id="{40CAF1E0-AF47-4C97-AAB3-FAD5E0D951EC}">
            <xm:f>Report_DCF!$B$4="M USD"</xm:f>
            <x14:dxf>
              <numFmt numFmtId="189" formatCode="#,##0,,_);\(#,##0,,\);&quot; - &quot;;@_)"/>
            </x14:dxf>
          </x14:cfRule>
          <xm:sqref>L7</xm:sqref>
        </x14:conditionalFormatting>
        <x14:conditionalFormatting xmlns:xm="http://schemas.microsoft.com/office/excel/2006/main">
          <x14:cfRule type="expression" priority="157" stopIfTrue="1" id="{10779E4A-DAEC-4B49-BFE4-315EB1893472}">
            <xm:f>Report_DCF!$B$4="M USD"</xm:f>
            <x14:dxf>
              <numFmt numFmtId="189" formatCode="#,##0,,_);\(#,##0,,\);&quot; - &quot;;@_)"/>
            </x14:dxf>
          </x14:cfRule>
          <xm:sqref>M7</xm:sqref>
        </x14:conditionalFormatting>
        <x14:conditionalFormatting xmlns:xm="http://schemas.microsoft.com/office/excel/2006/main">
          <x14:cfRule type="expression" priority="156" stopIfTrue="1" id="{6066D82D-FC40-4AD2-864A-086BF145CCA7}">
            <xm:f>Report_DCF!$B$4="M USD"</xm:f>
            <x14:dxf>
              <numFmt numFmtId="189" formatCode="#,##0,,_);\(#,##0,,\);&quot; - &quot;;@_)"/>
            </x14:dxf>
          </x14:cfRule>
          <xm:sqref>F8</xm:sqref>
        </x14:conditionalFormatting>
        <x14:conditionalFormatting xmlns:xm="http://schemas.microsoft.com/office/excel/2006/main">
          <x14:cfRule type="expression" priority="155" stopIfTrue="1" id="{171AC262-4923-4FFA-AE22-E7971D928346}">
            <xm:f>Report_DCF!$B$4="M USD"</xm:f>
            <x14:dxf>
              <numFmt numFmtId="189" formatCode="#,##0,,_);\(#,##0,,\);&quot; - &quot;;@_)"/>
            </x14:dxf>
          </x14:cfRule>
          <xm:sqref>G8</xm:sqref>
        </x14:conditionalFormatting>
        <x14:conditionalFormatting xmlns:xm="http://schemas.microsoft.com/office/excel/2006/main">
          <x14:cfRule type="expression" priority="154" stopIfTrue="1" id="{C38EE295-4C0A-4E40-8CBC-1DF24E958DF4}">
            <xm:f>Report_DCF!$B$4="M USD"</xm:f>
            <x14:dxf>
              <numFmt numFmtId="189" formatCode="#,##0,,_);\(#,##0,,\);&quot; - &quot;;@_)"/>
            </x14:dxf>
          </x14:cfRule>
          <xm:sqref>H8</xm:sqref>
        </x14:conditionalFormatting>
        <x14:conditionalFormatting xmlns:xm="http://schemas.microsoft.com/office/excel/2006/main">
          <x14:cfRule type="expression" priority="153" stopIfTrue="1" id="{4CD90D32-391C-47DA-8160-776BEE45501A}">
            <xm:f>Report_DCF!$B$4="M USD"</xm:f>
            <x14:dxf>
              <numFmt numFmtId="189" formatCode="#,##0,,_);\(#,##0,,\);&quot; - &quot;;@_)"/>
            </x14:dxf>
          </x14:cfRule>
          <xm:sqref>I8</xm:sqref>
        </x14:conditionalFormatting>
        <x14:conditionalFormatting xmlns:xm="http://schemas.microsoft.com/office/excel/2006/main">
          <x14:cfRule type="expression" priority="152" stopIfTrue="1" id="{49732151-B709-4EA0-A89E-9CE593F166CA}">
            <xm:f>Report_DCF!$B$4="M USD"</xm:f>
            <x14:dxf>
              <numFmt numFmtId="189" formatCode="#,##0,,_);\(#,##0,,\);&quot; - &quot;;@_)"/>
            </x14:dxf>
          </x14:cfRule>
          <xm:sqref>J8</xm:sqref>
        </x14:conditionalFormatting>
        <x14:conditionalFormatting xmlns:xm="http://schemas.microsoft.com/office/excel/2006/main">
          <x14:cfRule type="expression" priority="151" stopIfTrue="1" id="{2ABB48C7-9628-4CEE-862E-714DCB863256}">
            <xm:f>Report_DCF!$B$4="M USD"</xm:f>
            <x14:dxf>
              <numFmt numFmtId="189" formatCode="#,##0,,_);\(#,##0,,\);&quot; - &quot;;@_)"/>
            </x14:dxf>
          </x14:cfRule>
          <xm:sqref>K8</xm:sqref>
        </x14:conditionalFormatting>
        <x14:conditionalFormatting xmlns:xm="http://schemas.microsoft.com/office/excel/2006/main">
          <x14:cfRule type="expression" priority="150" stopIfTrue="1" id="{9C17538E-5983-41B4-ABDA-CB75A6FE574B}">
            <xm:f>Report_DCF!$B$4="M USD"</xm:f>
            <x14:dxf>
              <numFmt numFmtId="189" formatCode="#,##0,,_);\(#,##0,,\);&quot; - &quot;;@_)"/>
            </x14:dxf>
          </x14:cfRule>
          <xm:sqref>L8</xm:sqref>
        </x14:conditionalFormatting>
        <x14:conditionalFormatting xmlns:xm="http://schemas.microsoft.com/office/excel/2006/main">
          <x14:cfRule type="expression" priority="149" stopIfTrue="1" id="{2D256AED-152A-4039-ABF4-4D3BD55B3E0C}">
            <xm:f>Report_DCF!$B$4="M USD"</xm:f>
            <x14:dxf>
              <numFmt numFmtId="189" formatCode="#,##0,,_);\(#,##0,,\);&quot; - &quot;;@_)"/>
            </x14:dxf>
          </x14:cfRule>
          <xm:sqref>M8</xm:sqref>
        </x14:conditionalFormatting>
        <x14:conditionalFormatting xmlns:xm="http://schemas.microsoft.com/office/excel/2006/main">
          <x14:cfRule type="expression" priority="148" stopIfTrue="1" id="{719600A5-D52B-47E3-95DB-8D613FF940D3}">
            <xm:f>Report_DCF!$B$4="M USD"</xm:f>
            <x14:dxf>
              <numFmt numFmtId="189" formatCode="#,##0,,_);\(#,##0,,\);&quot; - &quot;;@_)"/>
            </x14:dxf>
          </x14:cfRule>
          <xm:sqref>F9</xm:sqref>
        </x14:conditionalFormatting>
        <x14:conditionalFormatting xmlns:xm="http://schemas.microsoft.com/office/excel/2006/main">
          <x14:cfRule type="expression" priority="147" stopIfTrue="1" id="{7711120D-DBD8-42B3-9A4F-17DE93ECC194}">
            <xm:f>Report_DCF!$B$4="M USD"</xm:f>
            <x14:dxf>
              <numFmt numFmtId="189" formatCode="#,##0,,_);\(#,##0,,\);&quot; - &quot;;@_)"/>
            </x14:dxf>
          </x14:cfRule>
          <xm:sqref>G9</xm:sqref>
        </x14:conditionalFormatting>
        <x14:conditionalFormatting xmlns:xm="http://schemas.microsoft.com/office/excel/2006/main">
          <x14:cfRule type="expression" priority="146" stopIfTrue="1" id="{61087AC3-C391-4C7C-99C4-1BFFE48455BE}">
            <xm:f>Report_DCF!$B$4="M USD"</xm:f>
            <x14:dxf>
              <numFmt numFmtId="189" formatCode="#,##0,,_);\(#,##0,,\);&quot; - &quot;;@_)"/>
            </x14:dxf>
          </x14:cfRule>
          <xm:sqref>H9</xm:sqref>
        </x14:conditionalFormatting>
        <x14:conditionalFormatting xmlns:xm="http://schemas.microsoft.com/office/excel/2006/main">
          <x14:cfRule type="expression" priority="145" stopIfTrue="1" id="{170B635F-C515-438A-9A9F-6B98CE1230D4}">
            <xm:f>Report_DCF!$B$4="M USD"</xm:f>
            <x14:dxf>
              <numFmt numFmtId="189" formatCode="#,##0,,_);\(#,##0,,\);&quot; - &quot;;@_)"/>
            </x14:dxf>
          </x14:cfRule>
          <xm:sqref>I9</xm:sqref>
        </x14:conditionalFormatting>
        <x14:conditionalFormatting xmlns:xm="http://schemas.microsoft.com/office/excel/2006/main">
          <x14:cfRule type="expression" priority="144" stopIfTrue="1" id="{71F7365B-E569-428E-BEBB-5BF4FA71421E}">
            <xm:f>Report_DCF!$B$4="M USD"</xm:f>
            <x14:dxf>
              <numFmt numFmtId="189" formatCode="#,##0,,_);\(#,##0,,\);&quot; - &quot;;@_)"/>
            </x14:dxf>
          </x14:cfRule>
          <xm:sqref>J9</xm:sqref>
        </x14:conditionalFormatting>
        <x14:conditionalFormatting xmlns:xm="http://schemas.microsoft.com/office/excel/2006/main">
          <x14:cfRule type="expression" priority="143" stopIfTrue="1" id="{1DBD6018-3C25-4E99-B796-E25AB002BADD}">
            <xm:f>Report_DCF!$B$4="M USD"</xm:f>
            <x14:dxf>
              <numFmt numFmtId="189" formatCode="#,##0,,_);\(#,##0,,\);&quot; - &quot;;@_)"/>
            </x14:dxf>
          </x14:cfRule>
          <xm:sqref>K9</xm:sqref>
        </x14:conditionalFormatting>
        <x14:conditionalFormatting xmlns:xm="http://schemas.microsoft.com/office/excel/2006/main">
          <x14:cfRule type="expression" priority="142" stopIfTrue="1" id="{673A95A2-6ED8-4222-920E-8111C2047078}">
            <xm:f>Report_DCF!$B$4="M USD"</xm:f>
            <x14:dxf>
              <numFmt numFmtId="189" formatCode="#,##0,,_);\(#,##0,,\);&quot; - &quot;;@_)"/>
            </x14:dxf>
          </x14:cfRule>
          <xm:sqref>L9</xm:sqref>
        </x14:conditionalFormatting>
        <x14:conditionalFormatting xmlns:xm="http://schemas.microsoft.com/office/excel/2006/main">
          <x14:cfRule type="expression" priority="141" stopIfTrue="1" id="{C82FB5D3-5611-4AEA-B333-6CB2DE22B6C9}">
            <xm:f>Report_DCF!$B$4="M USD"</xm:f>
            <x14:dxf>
              <numFmt numFmtId="189" formatCode="#,##0,,_);\(#,##0,,\);&quot; - &quot;;@_)"/>
            </x14:dxf>
          </x14:cfRule>
          <xm:sqref>M9</xm:sqref>
        </x14:conditionalFormatting>
        <x14:conditionalFormatting xmlns:xm="http://schemas.microsoft.com/office/excel/2006/main">
          <x14:cfRule type="expression" priority="140" stopIfTrue="1" id="{7FB9F0E0-CD47-491C-8ACA-78F03F9389E4}">
            <xm:f>Report_DCF!$B$4="M USD"</xm:f>
            <x14:dxf>
              <numFmt numFmtId="189" formatCode="#,##0,,_);\(#,##0,,\);&quot; - &quot;;@_)"/>
            </x14:dxf>
          </x14:cfRule>
          <xm:sqref>F10</xm:sqref>
        </x14:conditionalFormatting>
        <x14:conditionalFormatting xmlns:xm="http://schemas.microsoft.com/office/excel/2006/main">
          <x14:cfRule type="expression" priority="139" stopIfTrue="1" id="{A13F170A-6124-4458-889B-49835617C336}">
            <xm:f>Report_DCF!$B$4="M USD"</xm:f>
            <x14:dxf>
              <numFmt numFmtId="189" formatCode="#,##0,,_);\(#,##0,,\);&quot; - &quot;;@_)"/>
            </x14:dxf>
          </x14:cfRule>
          <xm:sqref>G10</xm:sqref>
        </x14:conditionalFormatting>
        <x14:conditionalFormatting xmlns:xm="http://schemas.microsoft.com/office/excel/2006/main">
          <x14:cfRule type="expression" priority="138" stopIfTrue="1" id="{4A1B4792-D3F6-48ED-8F3E-9FA7E39F8F99}">
            <xm:f>Report_DCF!$B$4="M USD"</xm:f>
            <x14:dxf>
              <numFmt numFmtId="189" formatCode="#,##0,,_);\(#,##0,,\);&quot; - &quot;;@_)"/>
            </x14:dxf>
          </x14:cfRule>
          <xm:sqref>H10</xm:sqref>
        </x14:conditionalFormatting>
        <x14:conditionalFormatting xmlns:xm="http://schemas.microsoft.com/office/excel/2006/main">
          <x14:cfRule type="expression" priority="137" stopIfTrue="1" id="{E62693D0-D5E6-487F-8785-127170218CDD}">
            <xm:f>Report_DCF!$B$4="M USD"</xm:f>
            <x14:dxf>
              <numFmt numFmtId="189" formatCode="#,##0,,_);\(#,##0,,\);&quot; - &quot;;@_)"/>
            </x14:dxf>
          </x14:cfRule>
          <xm:sqref>I10</xm:sqref>
        </x14:conditionalFormatting>
        <x14:conditionalFormatting xmlns:xm="http://schemas.microsoft.com/office/excel/2006/main">
          <x14:cfRule type="expression" priority="136" stopIfTrue="1" id="{367FB0B2-9A7B-4055-8902-9DD5CD4F67C7}">
            <xm:f>Report_DCF!$B$4="M USD"</xm:f>
            <x14:dxf>
              <numFmt numFmtId="189" formatCode="#,##0,,_);\(#,##0,,\);&quot; - &quot;;@_)"/>
            </x14:dxf>
          </x14:cfRule>
          <xm:sqref>J10</xm:sqref>
        </x14:conditionalFormatting>
        <x14:conditionalFormatting xmlns:xm="http://schemas.microsoft.com/office/excel/2006/main">
          <x14:cfRule type="expression" priority="135" stopIfTrue="1" id="{070FE961-3FC1-4746-A438-3B9C125835C0}">
            <xm:f>Report_DCF!$B$4="M USD"</xm:f>
            <x14:dxf>
              <numFmt numFmtId="189" formatCode="#,##0,,_);\(#,##0,,\);&quot; - &quot;;@_)"/>
            </x14:dxf>
          </x14:cfRule>
          <xm:sqref>K10</xm:sqref>
        </x14:conditionalFormatting>
        <x14:conditionalFormatting xmlns:xm="http://schemas.microsoft.com/office/excel/2006/main">
          <x14:cfRule type="expression" priority="134" stopIfTrue="1" id="{A88FFBE9-7C16-4E1A-A793-086BCB5F8AB7}">
            <xm:f>Report_DCF!$B$4="M USD"</xm:f>
            <x14:dxf>
              <numFmt numFmtId="189" formatCode="#,##0,,_);\(#,##0,,\);&quot; - &quot;;@_)"/>
            </x14:dxf>
          </x14:cfRule>
          <xm:sqref>L10</xm:sqref>
        </x14:conditionalFormatting>
        <x14:conditionalFormatting xmlns:xm="http://schemas.microsoft.com/office/excel/2006/main">
          <x14:cfRule type="expression" priority="133" stopIfTrue="1" id="{D99A3555-CD24-4D2F-88C8-A8556049CE2C}">
            <xm:f>Report_DCF!$B$4="M USD"</xm:f>
            <x14:dxf>
              <numFmt numFmtId="189" formatCode="#,##0,,_);\(#,##0,,\);&quot; - &quot;;@_)"/>
            </x14:dxf>
          </x14:cfRule>
          <xm:sqref>M10</xm:sqref>
        </x14:conditionalFormatting>
        <x14:conditionalFormatting xmlns:xm="http://schemas.microsoft.com/office/excel/2006/main">
          <x14:cfRule type="expression" priority="132" stopIfTrue="1" id="{9EC96121-90AC-4779-87CB-A8BEF8B4DE6C}">
            <xm:f>Report_DCF!$B$4="M USD"</xm:f>
            <x14:dxf>
              <numFmt numFmtId="189" formatCode="#,##0,,_);\(#,##0,,\);&quot; - &quot;;@_)"/>
            </x14:dxf>
          </x14:cfRule>
          <xm:sqref>F11</xm:sqref>
        </x14:conditionalFormatting>
        <x14:conditionalFormatting xmlns:xm="http://schemas.microsoft.com/office/excel/2006/main">
          <x14:cfRule type="expression" priority="131" stopIfTrue="1" id="{D74A579F-7A83-4D34-B963-7110CDB316DA}">
            <xm:f>Report_DCF!$B$4="M USD"</xm:f>
            <x14:dxf>
              <numFmt numFmtId="189" formatCode="#,##0,,_);\(#,##0,,\);&quot; - &quot;;@_)"/>
            </x14:dxf>
          </x14:cfRule>
          <xm:sqref>G11</xm:sqref>
        </x14:conditionalFormatting>
        <x14:conditionalFormatting xmlns:xm="http://schemas.microsoft.com/office/excel/2006/main">
          <x14:cfRule type="expression" priority="130" stopIfTrue="1" id="{ACE861D5-0410-4DDB-A2E5-408B6D6EF454}">
            <xm:f>Report_DCF!$B$4="M USD"</xm:f>
            <x14:dxf>
              <numFmt numFmtId="189" formatCode="#,##0,,_);\(#,##0,,\);&quot; - &quot;;@_)"/>
            </x14:dxf>
          </x14:cfRule>
          <xm:sqref>H11</xm:sqref>
        </x14:conditionalFormatting>
        <x14:conditionalFormatting xmlns:xm="http://schemas.microsoft.com/office/excel/2006/main">
          <x14:cfRule type="expression" priority="129" stopIfTrue="1" id="{E0FE7796-4F96-4B47-A1BE-C983ADCD8559}">
            <xm:f>Report_DCF!$B$4="M USD"</xm:f>
            <x14:dxf>
              <numFmt numFmtId="189" formatCode="#,##0,,_);\(#,##0,,\);&quot; - &quot;;@_)"/>
            </x14:dxf>
          </x14:cfRule>
          <xm:sqref>I11</xm:sqref>
        </x14:conditionalFormatting>
        <x14:conditionalFormatting xmlns:xm="http://schemas.microsoft.com/office/excel/2006/main">
          <x14:cfRule type="expression" priority="128" stopIfTrue="1" id="{A5B6B5AA-7659-4FDA-B2EC-25863F263A28}">
            <xm:f>Report_DCF!$B$4="M USD"</xm:f>
            <x14:dxf>
              <numFmt numFmtId="189" formatCode="#,##0,,_);\(#,##0,,\);&quot; - &quot;;@_)"/>
            </x14:dxf>
          </x14:cfRule>
          <xm:sqref>J11</xm:sqref>
        </x14:conditionalFormatting>
        <x14:conditionalFormatting xmlns:xm="http://schemas.microsoft.com/office/excel/2006/main">
          <x14:cfRule type="expression" priority="127" stopIfTrue="1" id="{72410B13-F950-4A85-9100-96882B0436BA}">
            <xm:f>Report_DCF!$B$4="M USD"</xm:f>
            <x14:dxf>
              <numFmt numFmtId="189" formatCode="#,##0,,_);\(#,##0,,\);&quot; - &quot;;@_)"/>
            </x14:dxf>
          </x14:cfRule>
          <xm:sqref>K11</xm:sqref>
        </x14:conditionalFormatting>
        <x14:conditionalFormatting xmlns:xm="http://schemas.microsoft.com/office/excel/2006/main">
          <x14:cfRule type="expression" priority="126" stopIfTrue="1" id="{00C1749C-0996-47F3-A965-5787713DC649}">
            <xm:f>Report_DCF!$B$4="M USD"</xm:f>
            <x14:dxf>
              <numFmt numFmtId="189" formatCode="#,##0,,_);\(#,##0,,\);&quot; - &quot;;@_)"/>
            </x14:dxf>
          </x14:cfRule>
          <xm:sqref>L11</xm:sqref>
        </x14:conditionalFormatting>
        <x14:conditionalFormatting xmlns:xm="http://schemas.microsoft.com/office/excel/2006/main">
          <x14:cfRule type="expression" priority="125" stopIfTrue="1" id="{BA22A47B-2438-4119-9A4D-67E7242E25FC}">
            <xm:f>Report_DCF!$B$4="M USD"</xm:f>
            <x14:dxf>
              <numFmt numFmtId="189" formatCode="#,##0,,_);\(#,##0,,\);&quot; - &quot;;@_)"/>
            </x14:dxf>
          </x14:cfRule>
          <xm:sqref>M11</xm:sqref>
        </x14:conditionalFormatting>
        <x14:conditionalFormatting xmlns:xm="http://schemas.microsoft.com/office/excel/2006/main">
          <x14:cfRule type="expression" priority="124" stopIfTrue="1" id="{3F943C0C-67DF-4CBB-94B8-2BDEB7D034B4}">
            <xm:f>Report_DCF!$B$4="M USD"</xm:f>
            <x14:dxf>
              <numFmt numFmtId="189" formatCode="#,##0,,_);\(#,##0,,\);&quot; - &quot;;@_)"/>
            </x14:dxf>
          </x14:cfRule>
          <xm:sqref>F12</xm:sqref>
        </x14:conditionalFormatting>
        <x14:conditionalFormatting xmlns:xm="http://schemas.microsoft.com/office/excel/2006/main">
          <x14:cfRule type="expression" priority="123" stopIfTrue="1" id="{CDA0DD46-A393-4C74-9178-FBB4CFBD642E}">
            <xm:f>Report_DCF!$B$4="M USD"</xm:f>
            <x14:dxf>
              <numFmt numFmtId="189" formatCode="#,##0,,_);\(#,##0,,\);&quot; - &quot;;@_)"/>
            </x14:dxf>
          </x14:cfRule>
          <xm:sqref>G12</xm:sqref>
        </x14:conditionalFormatting>
        <x14:conditionalFormatting xmlns:xm="http://schemas.microsoft.com/office/excel/2006/main">
          <x14:cfRule type="expression" priority="122" stopIfTrue="1" id="{CDD01D8A-5667-4B67-8086-F86FA677095B}">
            <xm:f>Report_DCF!$B$4="M USD"</xm:f>
            <x14:dxf>
              <numFmt numFmtId="189" formatCode="#,##0,,_);\(#,##0,,\);&quot; - &quot;;@_)"/>
            </x14:dxf>
          </x14:cfRule>
          <xm:sqref>H12</xm:sqref>
        </x14:conditionalFormatting>
        <x14:conditionalFormatting xmlns:xm="http://schemas.microsoft.com/office/excel/2006/main">
          <x14:cfRule type="expression" priority="121" stopIfTrue="1" id="{75D0BB80-1D9D-48AD-B5B7-59350CE3EC9A}">
            <xm:f>Report_DCF!$B$4="M USD"</xm:f>
            <x14:dxf>
              <numFmt numFmtId="189" formatCode="#,##0,,_);\(#,##0,,\);&quot; - &quot;;@_)"/>
            </x14:dxf>
          </x14:cfRule>
          <xm:sqref>I12</xm:sqref>
        </x14:conditionalFormatting>
        <x14:conditionalFormatting xmlns:xm="http://schemas.microsoft.com/office/excel/2006/main">
          <x14:cfRule type="expression" priority="120" stopIfTrue="1" id="{38F845F7-020A-41FF-B433-11AAA3D4FF39}">
            <xm:f>Report_DCF!$B$4="M USD"</xm:f>
            <x14:dxf>
              <numFmt numFmtId="189" formatCode="#,##0,,_);\(#,##0,,\);&quot; - &quot;;@_)"/>
            </x14:dxf>
          </x14:cfRule>
          <xm:sqref>J12</xm:sqref>
        </x14:conditionalFormatting>
        <x14:conditionalFormatting xmlns:xm="http://schemas.microsoft.com/office/excel/2006/main">
          <x14:cfRule type="expression" priority="119" stopIfTrue="1" id="{457A3BC4-EAB6-444F-B7D7-F434E5D0FFCA}">
            <xm:f>Report_DCF!$B$4="M USD"</xm:f>
            <x14:dxf>
              <numFmt numFmtId="189" formatCode="#,##0,,_);\(#,##0,,\);&quot; - &quot;;@_)"/>
            </x14:dxf>
          </x14:cfRule>
          <xm:sqref>K12</xm:sqref>
        </x14:conditionalFormatting>
        <x14:conditionalFormatting xmlns:xm="http://schemas.microsoft.com/office/excel/2006/main">
          <x14:cfRule type="expression" priority="118" stopIfTrue="1" id="{8BCAB23A-AAB8-4936-BD93-C6B059634EE6}">
            <xm:f>Report_DCF!$B$4="M USD"</xm:f>
            <x14:dxf>
              <numFmt numFmtId="189" formatCode="#,##0,,_);\(#,##0,,\);&quot; - &quot;;@_)"/>
            </x14:dxf>
          </x14:cfRule>
          <xm:sqref>L12</xm:sqref>
        </x14:conditionalFormatting>
        <x14:conditionalFormatting xmlns:xm="http://schemas.microsoft.com/office/excel/2006/main">
          <x14:cfRule type="expression" priority="117" stopIfTrue="1" id="{A132C708-B5EA-4A78-A71A-B085B129FFFA}">
            <xm:f>Report_DCF!$B$4="M USD"</xm:f>
            <x14:dxf>
              <numFmt numFmtId="189" formatCode="#,##0,,_);\(#,##0,,\);&quot; - &quot;;@_)"/>
            </x14:dxf>
          </x14:cfRule>
          <xm:sqref>M12</xm:sqref>
        </x14:conditionalFormatting>
        <x14:conditionalFormatting xmlns:xm="http://schemas.microsoft.com/office/excel/2006/main">
          <x14:cfRule type="expression" priority="116" stopIfTrue="1" id="{E96CED07-09AF-41C3-A4DF-8ED3E38010EC}">
            <xm:f>Report_DCF!$B$4="M USD"</xm:f>
            <x14:dxf>
              <numFmt numFmtId="189" formatCode="#,##0,,_);\(#,##0,,\);&quot; - &quot;;@_)"/>
            </x14:dxf>
          </x14:cfRule>
          <xm:sqref>F13</xm:sqref>
        </x14:conditionalFormatting>
        <x14:conditionalFormatting xmlns:xm="http://schemas.microsoft.com/office/excel/2006/main">
          <x14:cfRule type="expression" priority="115" stopIfTrue="1" id="{1B183BC1-4E0F-4C7D-A242-BD4FC24B86E8}">
            <xm:f>Report_DCF!$B$4="M USD"</xm:f>
            <x14:dxf>
              <numFmt numFmtId="189" formatCode="#,##0,,_);\(#,##0,,\);&quot; - &quot;;@_)"/>
            </x14:dxf>
          </x14:cfRule>
          <xm:sqref>G13</xm:sqref>
        </x14:conditionalFormatting>
        <x14:conditionalFormatting xmlns:xm="http://schemas.microsoft.com/office/excel/2006/main">
          <x14:cfRule type="expression" priority="114" stopIfTrue="1" id="{DBDB5CDE-ABFB-4119-90F0-26661A859C90}">
            <xm:f>Report_DCF!$B$4="M USD"</xm:f>
            <x14:dxf>
              <numFmt numFmtId="189" formatCode="#,##0,,_);\(#,##0,,\);&quot; - &quot;;@_)"/>
            </x14:dxf>
          </x14:cfRule>
          <xm:sqref>H13</xm:sqref>
        </x14:conditionalFormatting>
        <x14:conditionalFormatting xmlns:xm="http://schemas.microsoft.com/office/excel/2006/main">
          <x14:cfRule type="expression" priority="113" stopIfTrue="1" id="{F378F2C3-A17E-4A4A-BAB2-3AF024619477}">
            <xm:f>Report_DCF!$B$4="M USD"</xm:f>
            <x14:dxf>
              <numFmt numFmtId="189" formatCode="#,##0,,_);\(#,##0,,\);&quot; - &quot;;@_)"/>
            </x14:dxf>
          </x14:cfRule>
          <xm:sqref>I13</xm:sqref>
        </x14:conditionalFormatting>
        <x14:conditionalFormatting xmlns:xm="http://schemas.microsoft.com/office/excel/2006/main">
          <x14:cfRule type="expression" priority="112" stopIfTrue="1" id="{912F1A07-E4D8-48DB-B6A5-3A4539A75973}">
            <xm:f>Report_DCF!$B$4="M USD"</xm:f>
            <x14:dxf>
              <numFmt numFmtId="189" formatCode="#,##0,,_);\(#,##0,,\);&quot; - &quot;;@_)"/>
            </x14:dxf>
          </x14:cfRule>
          <xm:sqref>J13</xm:sqref>
        </x14:conditionalFormatting>
        <x14:conditionalFormatting xmlns:xm="http://schemas.microsoft.com/office/excel/2006/main">
          <x14:cfRule type="expression" priority="111" stopIfTrue="1" id="{6ABEFE92-F89F-404D-9440-AED422941B89}">
            <xm:f>Report_DCF!$B$4="M USD"</xm:f>
            <x14:dxf>
              <numFmt numFmtId="189" formatCode="#,##0,,_);\(#,##0,,\);&quot; - &quot;;@_)"/>
            </x14:dxf>
          </x14:cfRule>
          <xm:sqref>K13</xm:sqref>
        </x14:conditionalFormatting>
        <x14:conditionalFormatting xmlns:xm="http://schemas.microsoft.com/office/excel/2006/main">
          <x14:cfRule type="expression" priority="110" stopIfTrue="1" id="{16F794DF-10DD-46EA-B67B-B010D24EC752}">
            <xm:f>Report_DCF!$B$4="M USD"</xm:f>
            <x14:dxf>
              <numFmt numFmtId="189" formatCode="#,##0,,_);\(#,##0,,\);&quot; - &quot;;@_)"/>
            </x14:dxf>
          </x14:cfRule>
          <xm:sqref>L13</xm:sqref>
        </x14:conditionalFormatting>
        <x14:conditionalFormatting xmlns:xm="http://schemas.microsoft.com/office/excel/2006/main">
          <x14:cfRule type="expression" priority="109" stopIfTrue="1" id="{AB41BFA6-ACB9-4AD1-92D5-9F1AE1FF76F1}">
            <xm:f>Report_DCF!$B$4="M USD"</xm:f>
            <x14:dxf>
              <numFmt numFmtId="189" formatCode="#,##0,,_);\(#,##0,,\);&quot; - &quot;;@_)"/>
            </x14:dxf>
          </x14:cfRule>
          <xm:sqref>M13</xm:sqref>
        </x14:conditionalFormatting>
        <x14:conditionalFormatting xmlns:xm="http://schemas.microsoft.com/office/excel/2006/main">
          <x14:cfRule type="expression" priority="108" stopIfTrue="1" id="{E8181000-9B22-4F9B-A869-D4C2689AD131}">
            <xm:f>Report_DCF!$B$4="M USD"</xm:f>
            <x14:dxf>
              <numFmt numFmtId="189" formatCode="#,##0,,_);\(#,##0,,\);&quot; - &quot;;@_)"/>
            </x14:dxf>
          </x14:cfRule>
          <xm:sqref>F14</xm:sqref>
        </x14:conditionalFormatting>
        <x14:conditionalFormatting xmlns:xm="http://schemas.microsoft.com/office/excel/2006/main">
          <x14:cfRule type="expression" priority="107" stopIfTrue="1" id="{4BCD9A83-8CF6-4641-BCA8-00A5FBB80253}">
            <xm:f>Report_DCF!$B$4="M USD"</xm:f>
            <x14:dxf>
              <numFmt numFmtId="189" formatCode="#,##0,,_);\(#,##0,,\);&quot; - &quot;;@_)"/>
            </x14:dxf>
          </x14:cfRule>
          <xm:sqref>G14</xm:sqref>
        </x14:conditionalFormatting>
        <x14:conditionalFormatting xmlns:xm="http://schemas.microsoft.com/office/excel/2006/main">
          <x14:cfRule type="expression" priority="106" stopIfTrue="1" id="{40E3CD9E-5FA7-4642-B123-AD1B4DEADB59}">
            <xm:f>Report_DCF!$B$4="M USD"</xm:f>
            <x14:dxf>
              <numFmt numFmtId="189" formatCode="#,##0,,_);\(#,##0,,\);&quot; - &quot;;@_)"/>
            </x14:dxf>
          </x14:cfRule>
          <xm:sqref>H14</xm:sqref>
        </x14:conditionalFormatting>
        <x14:conditionalFormatting xmlns:xm="http://schemas.microsoft.com/office/excel/2006/main">
          <x14:cfRule type="expression" priority="105" stopIfTrue="1" id="{C35D4BC3-8304-4A2F-9D1A-6D435A6740ED}">
            <xm:f>Report_DCF!$B$4="M USD"</xm:f>
            <x14:dxf>
              <numFmt numFmtId="189" formatCode="#,##0,,_);\(#,##0,,\);&quot; - &quot;;@_)"/>
            </x14:dxf>
          </x14:cfRule>
          <xm:sqref>I14</xm:sqref>
        </x14:conditionalFormatting>
        <x14:conditionalFormatting xmlns:xm="http://schemas.microsoft.com/office/excel/2006/main">
          <x14:cfRule type="expression" priority="104" stopIfTrue="1" id="{2DFC6687-1438-4D40-9A74-412E5B168717}">
            <xm:f>Report_DCF!$B$4="M USD"</xm:f>
            <x14:dxf>
              <numFmt numFmtId="189" formatCode="#,##0,,_);\(#,##0,,\);&quot; - &quot;;@_)"/>
            </x14:dxf>
          </x14:cfRule>
          <xm:sqref>J14</xm:sqref>
        </x14:conditionalFormatting>
        <x14:conditionalFormatting xmlns:xm="http://schemas.microsoft.com/office/excel/2006/main">
          <x14:cfRule type="expression" priority="103" stopIfTrue="1" id="{BA470A3B-6F8B-43D0-B835-D26562EAA0B3}">
            <xm:f>Report_DCF!$B$4="M USD"</xm:f>
            <x14:dxf>
              <numFmt numFmtId="189" formatCode="#,##0,,_);\(#,##0,,\);&quot; - &quot;;@_)"/>
            </x14:dxf>
          </x14:cfRule>
          <xm:sqref>K14</xm:sqref>
        </x14:conditionalFormatting>
        <x14:conditionalFormatting xmlns:xm="http://schemas.microsoft.com/office/excel/2006/main">
          <x14:cfRule type="expression" priority="102" stopIfTrue="1" id="{F53A6859-A3FC-4F0C-8D24-A1B999A61C9C}">
            <xm:f>Report_DCF!$B$4="M USD"</xm:f>
            <x14:dxf>
              <numFmt numFmtId="189" formatCode="#,##0,,_);\(#,##0,,\);&quot; - &quot;;@_)"/>
            </x14:dxf>
          </x14:cfRule>
          <xm:sqref>L14</xm:sqref>
        </x14:conditionalFormatting>
        <x14:conditionalFormatting xmlns:xm="http://schemas.microsoft.com/office/excel/2006/main">
          <x14:cfRule type="expression" priority="101" stopIfTrue="1" id="{094D7F8F-B720-4997-95C2-C2A94A34D9CE}">
            <xm:f>Report_DCF!$B$4="M USD"</xm:f>
            <x14:dxf>
              <numFmt numFmtId="189" formatCode="#,##0,,_);\(#,##0,,\);&quot; - &quot;;@_)"/>
            </x14:dxf>
          </x14:cfRule>
          <xm:sqref>M14</xm:sqref>
        </x14:conditionalFormatting>
        <x14:conditionalFormatting xmlns:xm="http://schemas.microsoft.com/office/excel/2006/main">
          <x14:cfRule type="expression" priority="100" stopIfTrue="1" id="{0F09FC8D-131D-48B3-8CF4-6C0DD4FE148A}">
            <xm:f>Report_DCF!$B$4="M USD"</xm:f>
            <x14:dxf>
              <numFmt numFmtId="189" formatCode="#,##0,,_);\(#,##0,,\);&quot; - &quot;;@_)"/>
            </x14:dxf>
          </x14:cfRule>
          <xm:sqref>I23</xm:sqref>
        </x14:conditionalFormatting>
        <x14:conditionalFormatting xmlns:xm="http://schemas.microsoft.com/office/excel/2006/main">
          <x14:cfRule type="expression" priority="99" stopIfTrue="1" id="{68B25885-953A-4A54-9090-FF792289D17F}">
            <xm:f>Report_DCF!$B$4="M USD"</xm:f>
            <x14:dxf>
              <numFmt numFmtId="189" formatCode="#,##0,,_);\(#,##0,,\);&quot; - &quot;;@_)"/>
            </x14:dxf>
          </x14:cfRule>
          <xm:sqref>J23</xm:sqref>
        </x14:conditionalFormatting>
        <x14:conditionalFormatting xmlns:xm="http://schemas.microsoft.com/office/excel/2006/main">
          <x14:cfRule type="expression" priority="98" stopIfTrue="1" id="{298ADBE9-13A0-4356-B61B-5D5EA25DC9E7}">
            <xm:f>Report_DCF!$B$4="M USD"</xm:f>
            <x14:dxf>
              <numFmt numFmtId="189" formatCode="#,##0,,_);\(#,##0,,\);&quot; - &quot;;@_)"/>
            </x14:dxf>
          </x14:cfRule>
          <xm:sqref>K23</xm:sqref>
        </x14:conditionalFormatting>
        <x14:conditionalFormatting xmlns:xm="http://schemas.microsoft.com/office/excel/2006/main">
          <x14:cfRule type="expression" priority="97" stopIfTrue="1" id="{F6F6EC85-D86F-4B6F-8C42-227C445FA545}">
            <xm:f>Report_DCF!$B$4="M USD"</xm:f>
            <x14:dxf>
              <numFmt numFmtId="189" formatCode="#,##0,,_);\(#,##0,,\);&quot; - &quot;;@_)"/>
            </x14:dxf>
          </x14:cfRule>
          <xm:sqref>L23</xm:sqref>
        </x14:conditionalFormatting>
        <x14:conditionalFormatting xmlns:xm="http://schemas.microsoft.com/office/excel/2006/main">
          <x14:cfRule type="expression" priority="96" stopIfTrue="1" id="{45621663-42BC-4524-BF52-8C6C1706A6F4}">
            <xm:f>Report_DCF!$B$4="M USD"</xm:f>
            <x14:dxf>
              <numFmt numFmtId="189" formatCode="#,##0,,_);\(#,##0,,\);&quot; - &quot;;@_)"/>
            </x14:dxf>
          </x14:cfRule>
          <xm:sqref>M23</xm:sqref>
        </x14:conditionalFormatting>
        <x14:conditionalFormatting xmlns:xm="http://schemas.microsoft.com/office/excel/2006/main">
          <x14:cfRule type="expression" priority="95" stopIfTrue="1" id="{F9081A73-6D75-411E-AD19-33CF6A05F37F}">
            <xm:f>Report_DCF!$B$4="M USD"</xm:f>
            <x14:dxf>
              <numFmt numFmtId="189" formatCode="#,##0,,_);\(#,##0,,\);&quot; - &quot;;@_)"/>
            </x14:dxf>
          </x14:cfRule>
          <xm:sqref>I28</xm:sqref>
        </x14:conditionalFormatting>
        <x14:conditionalFormatting xmlns:xm="http://schemas.microsoft.com/office/excel/2006/main">
          <x14:cfRule type="expression" priority="94" stopIfTrue="1" id="{81AEBB04-E2B7-4693-971E-91E7DB2548C1}">
            <xm:f>Report_DCF!$B$4="M USD"</xm:f>
            <x14:dxf>
              <numFmt numFmtId="189" formatCode="#,##0,,_);\(#,##0,,\);&quot; - &quot;;@_)"/>
            </x14:dxf>
          </x14:cfRule>
          <xm:sqref>J28</xm:sqref>
        </x14:conditionalFormatting>
        <x14:conditionalFormatting xmlns:xm="http://schemas.microsoft.com/office/excel/2006/main">
          <x14:cfRule type="expression" priority="93" stopIfTrue="1" id="{2520A6B7-3469-4926-8A65-8E7B54662120}">
            <xm:f>Report_DCF!$B$4="M USD"</xm:f>
            <x14:dxf>
              <numFmt numFmtId="189" formatCode="#,##0,,_);\(#,##0,,\);&quot; - &quot;;@_)"/>
            </x14:dxf>
          </x14:cfRule>
          <xm:sqref>K28</xm:sqref>
        </x14:conditionalFormatting>
        <x14:conditionalFormatting xmlns:xm="http://schemas.microsoft.com/office/excel/2006/main">
          <x14:cfRule type="expression" priority="92" stopIfTrue="1" id="{6D6BEA9B-9F37-44D8-A770-FAFF380767D4}">
            <xm:f>Report_DCF!$B$4="M USD"</xm:f>
            <x14:dxf>
              <numFmt numFmtId="189" formatCode="#,##0,,_);\(#,##0,,\);&quot; - &quot;;@_)"/>
            </x14:dxf>
          </x14:cfRule>
          <xm:sqref>L28</xm:sqref>
        </x14:conditionalFormatting>
        <x14:conditionalFormatting xmlns:xm="http://schemas.microsoft.com/office/excel/2006/main">
          <x14:cfRule type="expression" priority="91" stopIfTrue="1" id="{7D7C15E9-1E9C-48FA-A4B5-A34D069FCEB4}">
            <xm:f>Report_DCF!$B$4="M USD"</xm:f>
            <x14:dxf>
              <numFmt numFmtId="189" formatCode="#,##0,,_);\(#,##0,,\);&quot; - &quot;;@_)"/>
            </x14:dxf>
          </x14:cfRule>
          <xm:sqref>M28</xm:sqref>
        </x14:conditionalFormatting>
        <x14:conditionalFormatting xmlns:xm="http://schemas.microsoft.com/office/excel/2006/main">
          <x14:cfRule type="expression" priority="90" stopIfTrue="1" id="{9ED31088-8636-4D7E-A223-961A2649A1E2}">
            <xm:f>Report_DCF!$B$4="M USD"</xm:f>
            <x14:dxf>
              <numFmt numFmtId="189" formatCode="#,##0,,_);\(#,##0,,\);&quot; - &quot;;@_)"/>
            </x14:dxf>
          </x14:cfRule>
          <xm:sqref>I29</xm:sqref>
        </x14:conditionalFormatting>
        <x14:conditionalFormatting xmlns:xm="http://schemas.microsoft.com/office/excel/2006/main">
          <x14:cfRule type="expression" priority="89" stopIfTrue="1" id="{B783EDD2-05E6-49D4-8109-BD2D649A78A8}">
            <xm:f>Report_DCF!$B$4="M USD"</xm:f>
            <x14:dxf>
              <numFmt numFmtId="189" formatCode="#,##0,,_);\(#,##0,,\);&quot; - &quot;;@_)"/>
            </x14:dxf>
          </x14:cfRule>
          <xm:sqref>J29</xm:sqref>
        </x14:conditionalFormatting>
        <x14:conditionalFormatting xmlns:xm="http://schemas.microsoft.com/office/excel/2006/main">
          <x14:cfRule type="expression" priority="88" stopIfTrue="1" id="{4542909F-C27E-40E9-8A96-AF31404C6F0F}">
            <xm:f>Report_DCF!$B$4="M USD"</xm:f>
            <x14:dxf>
              <numFmt numFmtId="189" formatCode="#,##0,,_);\(#,##0,,\);&quot; - &quot;;@_)"/>
            </x14:dxf>
          </x14:cfRule>
          <xm:sqref>K29</xm:sqref>
        </x14:conditionalFormatting>
        <x14:conditionalFormatting xmlns:xm="http://schemas.microsoft.com/office/excel/2006/main">
          <x14:cfRule type="expression" priority="87" stopIfTrue="1" id="{246026B4-77EE-4272-B3D1-0A4C7FE25048}">
            <xm:f>Report_DCF!$B$4="M USD"</xm:f>
            <x14:dxf>
              <numFmt numFmtId="189" formatCode="#,##0,,_);\(#,##0,,\);&quot; - &quot;;@_)"/>
            </x14:dxf>
          </x14:cfRule>
          <xm:sqref>L29</xm:sqref>
        </x14:conditionalFormatting>
        <x14:conditionalFormatting xmlns:xm="http://schemas.microsoft.com/office/excel/2006/main">
          <x14:cfRule type="expression" priority="86" stopIfTrue="1" id="{082236CC-6D07-4BEB-BA82-454C650CBA92}">
            <xm:f>Report_DCF!$B$4="M USD"</xm:f>
            <x14:dxf>
              <numFmt numFmtId="189" formatCode="#,##0,,_);\(#,##0,,\);&quot; - &quot;;@_)"/>
            </x14:dxf>
          </x14:cfRule>
          <xm:sqref>M29</xm:sqref>
        </x14:conditionalFormatting>
        <x14:conditionalFormatting xmlns:xm="http://schemas.microsoft.com/office/excel/2006/main">
          <x14:cfRule type="expression" priority="85" stopIfTrue="1" id="{7BA1BDCB-FC58-417C-80E0-1432EBF457D4}">
            <xm:f>Report_DCF!$B$4="M USD"</xm:f>
            <x14:dxf>
              <numFmt numFmtId="189" formatCode="#,##0,,_);\(#,##0,,\);&quot; - &quot;;@_)"/>
            </x14:dxf>
          </x14:cfRule>
          <xm:sqref>I30</xm:sqref>
        </x14:conditionalFormatting>
        <x14:conditionalFormatting xmlns:xm="http://schemas.microsoft.com/office/excel/2006/main">
          <x14:cfRule type="expression" priority="84" stopIfTrue="1" id="{2E141775-D9DA-4FB8-9BFE-86966EB54F52}">
            <xm:f>Report_DCF!$B$4="M USD"</xm:f>
            <x14:dxf>
              <numFmt numFmtId="189" formatCode="#,##0,,_);\(#,##0,,\);&quot; - &quot;;@_)"/>
            </x14:dxf>
          </x14:cfRule>
          <xm:sqref>J30</xm:sqref>
        </x14:conditionalFormatting>
        <x14:conditionalFormatting xmlns:xm="http://schemas.microsoft.com/office/excel/2006/main">
          <x14:cfRule type="expression" priority="83" stopIfTrue="1" id="{4007975B-105D-4307-82BD-2597E23887BA}">
            <xm:f>Report_DCF!$B$4="M USD"</xm:f>
            <x14:dxf>
              <numFmt numFmtId="189" formatCode="#,##0,,_);\(#,##0,,\);&quot; - &quot;;@_)"/>
            </x14:dxf>
          </x14:cfRule>
          <xm:sqref>K30</xm:sqref>
        </x14:conditionalFormatting>
        <x14:conditionalFormatting xmlns:xm="http://schemas.microsoft.com/office/excel/2006/main">
          <x14:cfRule type="expression" priority="82" stopIfTrue="1" id="{1586EEAE-6118-4B0B-8343-A0DABA0B12B7}">
            <xm:f>Report_DCF!$B$4="M USD"</xm:f>
            <x14:dxf>
              <numFmt numFmtId="189" formatCode="#,##0,,_);\(#,##0,,\);&quot; - &quot;;@_)"/>
            </x14:dxf>
          </x14:cfRule>
          <xm:sqref>L30</xm:sqref>
        </x14:conditionalFormatting>
        <x14:conditionalFormatting xmlns:xm="http://schemas.microsoft.com/office/excel/2006/main">
          <x14:cfRule type="expression" priority="81" stopIfTrue="1" id="{A35322F0-13E4-4FFA-92D6-E59E9A719B5C}">
            <xm:f>Report_DCF!$B$4="M USD"</xm:f>
            <x14:dxf>
              <numFmt numFmtId="189" formatCode="#,##0,,_);\(#,##0,,\);&quot; - &quot;;@_)"/>
            </x14:dxf>
          </x14:cfRule>
          <xm:sqref>M30</xm:sqref>
        </x14:conditionalFormatting>
        <x14:conditionalFormatting xmlns:xm="http://schemas.microsoft.com/office/excel/2006/main">
          <x14:cfRule type="expression" priority="80" stopIfTrue="1" id="{C7CD5A7D-2526-4544-A921-A640A8DE9BAC}">
            <xm:f>Report_DCF!$B$4="M USD"</xm:f>
            <x14:dxf>
              <numFmt numFmtId="189" formatCode="#,##0,,_);\(#,##0,,\);&quot; - &quot;;@_)"/>
            </x14:dxf>
          </x14:cfRule>
          <xm:sqref>I31</xm:sqref>
        </x14:conditionalFormatting>
        <x14:conditionalFormatting xmlns:xm="http://schemas.microsoft.com/office/excel/2006/main">
          <x14:cfRule type="expression" priority="79" stopIfTrue="1" id="{1545C101-8F64-4FC4-8E30-136B6F1B31B4}">
            <xm:f>Report_DCF!$B$4="M USD"</xm:f>
            <x14:dxf>
              <numFmt numFmtId="189" formatCode="#,##0,,_);\(#,##0,,\);&quot; - &quot;;@_)"/>
            </x14:dxf>
          </x14:cfRule>
          <xm:sqref>J31</xm:sqref>
        </x14:conditionalFormatting>
        <x14:conditionalFormatting xmlns:xm="http://schemas.microsoft.com/office/excel/2006/main">
          <x14:cfRule type="expression" priority="78" stopIfTrue="1" id="{DDB6C26C-B564-4870-A609-0585135604EA}">
            <xm:f>Report_DCF!$B$4="M USD"</xm:f>
            <x14:dxf>
              <numFmt numFmtId="189" formatCode="#,##0,,_);\(#,##0,,\);&quot; - &quot;;@_)"/>
            </x14:dxf>
          </x14:cfRule>
          <xm:sqref>K31</xm:sqref>
        </x14:conditionalFormatting>
        <x14:conditionalFormatting xmlns:xm="http://schemas.microsoft.com/office/excel/2006/main">
          <x14:cfRule type="expression" priority="77" stopIfTrue="1" id="{8DF55FB5-7782-4EC1-B618-B9A816E09730}">
            <xm:f>Report_DCF!$B$4="M USD"</xm:f>
            <x14:dxf>
              <numFmt numFmtId="189" formatCode="#,##0,,_);\(#,##0,,\);&quot; - &quot;;@_)"/>
            </x14:dxf>
          </x14:cfRule>
          <xm:sqref>L31</xm:sqref>
        </x14:conditionalFormatting>
        <x14:conditionalFormatting xmlns:xm="http://schemas.microsoft.com/office/excel/2006/main">
          <x14:cfRule type="expression" priority="76" stopIfTrue="1" id="{362D79F0-4D59-4726-A1A8-E8986D3B4FDA}">
            <xm:f>Report_DCF!$B$4="M USD"</xm:f>
            <x14:dxf>
              <numFmt numFmtId="189" formatCode="#,##0,,_);\(#,##0,,\);&quot; - &quot;;@_)"/>
            </x14:dxf>
          </x14:cfRule>
          <xm:sqref>M31</xm:sqref>
        </x14:conditionalFormatting>
        <x14:conditionalFormatting xmlns:xm="http://schemas.microsoft.com/office/excel/2006/main">
          <x14:cfRule type="expression" priority="75" stopIfTrue="1" id="{4619F94D-CF7E-4087-AE45-C1AA5062B0F7}">
            <xm:f>Report_DCF!$B$4="M USD"</xm:f>
            <x14:dxf>
              <numFmt numFmtId="189" formatCode="#,##0,,_);\(#,##0,,\);&quot; - &quot;;@_)"/>
            </x14:dxf>
          </x14:cfRule>
          <xm:sqref>I32</xm:sqref>
        </x14:conditionalFormatting>
        <x14:conditionalFormatting xmlns:xm="http://schemas.microsoft.com/office/excel/2006/main">
          <x14:cfRule type="expression" priority="74" stopIfTrue="1" id="{36F8486D-B5DC-4255-9BF8-3BDF2767D4E8}">
            <xm:f>Report_DCF!$B$4="M USD"</xm:f>
            <x14:dxf>
              <numFmt numFmtId="189" formatCode="#,##0,,_);\(#,##0,,\);&quot; - &quot;;@_)"/>
            </x14:dxf>
          </x14:cfRule>
          <xm:sqref>J32</xm:sqref>
        </x14:conditionalFormatting>
        <x14:conditionalFormatting xmlns:xm="http://schemas.microsoft.com/office/excel/2006/main">
          <x14:cfRule type="expression" priority="73" stopIfTrue="1" id="{834C08E8-036A-4A1D-AC8C-9F31E51AADEE}">
            <xm:f>Report_DCF!$B$4="M USD"</xm:f>
            <x14:dxf>
              <numFmt numFmtId="189" formatCode="#,##0,,_);\(#,##0,,\);&quot; - &quot;;@_)"/>
            </x14:dxf>
          </x14:cfRule>
          <xm:sqref>K32</xm:sqref>
        </x14:conditionalFormatting>
        <x14:conditionalFormatting xmlns:xm="http://schemas.microsoft.com/office/excel/2006/main">
          <x14:cfRule type="expression" priority="72" stopIfTrue="1" id="{CDF6282E-A6D6-48EB-ABB1-A48CD1CC5213}">
            <xm:f>Report_DCF!$B$4="M USD"</xm:f>
            <x14:dxf>
              <numFmt numFmtId="189" formatCode="#,##0,,_);\(#,##0,,\);&quot; - &quot;;@_)"/>
            </x14:dxf>
          </x14:cfRule>
          <xm:sqref>L32</xm:sqref>
        </x14:conditionalFormatting>
        <x14:conditionalFormatting xmlns:xm="http://schemas.microsoft.com/office/excel/2006/main">
          <x14:cfRule type="expression" priority="71" stopIfTrue="1" id="{E4B37BA4-3EE2-4B86-968F-472B11EE394F}">
            <xm:f>Report_DCF!$B$4="M USD"</xm:f>
            <x14:dxf>
              <numFmt numFmtId="189" formatCode="#,##0,,_);\(#,##0,,\);&quot; - &quot;;@_)"/>
            </x14:dxf>
          </x14:cfRule>
          <xm:sqref>M32</xm:sqref>
        </x14:conditionalFormatting>
        <x14:conditionalFormatting xmlns:xm="http://schemas.microsoft.com/office/excel/2006/main">
          <x14:cfRule type="expression" priority="70" stopIfTrue="1" id="{3C117272-3C11-4739-B7DE-6307EB7483A7}">
            <xm:f>Report_DCF!$B$4="M USD"</xm:f>
            <x14:dxf>
              <numFmt numFmtId="189" formatCode="#,##0,,_);\(#,##0,,\);&quot; - &quot;;@_)"/>
            </x14:dxf>
          </x14:cfRule>
          <xm:sqref>I33</xm:sqref>
        </x14:conditionalFormatting>
        <x14:conditionalFormatting xmlns:xm="http://schemas.microsoft.com/office/excel/2006/main">
          <x14:cfRule type="expression" priority="69" stopIfTrue="1" id="{B3F6E269-E7BE-46B5-BD5B-17DE40F7B629}">
            <xm:f>Report_DCF!$B$4="M USD"</xm:f>
            <x14:dxf>
              <numFmt numFmtId="189" formatCode="#,##0,,_);\(#,##0,,\);&quot; - &quot;;@_)"/>
            </x14:dxf>
          </x14:cfRule>
          <xm:sqref>J33</xm:sqref>
        </x14:conditionalFormatting>
        <x14:conditionalFormatting xmlns:xm="http://schemas.microsoft.com/office/excel/2006/main">
          <x14:cfRule type="expression" priority="68" stopIfTrue="1" id="{2373AB09-FBE8-4249-B5CA-03AF72745EB5}">
            <xm:f>Report_DCF!$B$4="M USD"</xm:f>
            <x14:dxf>
              <numFmt numFmtId="189" formatCode="#,##0,,_);\(#,##0,,\);&quot; - &quot;;@_)"/>
            </x14:dxf>
          </x14:cfRule>
          <xm:sqref>K33</xm:sqref>
        </x14:conditionalFormatting>
        <x14:conditionalFormatting xmlns:xm="http://schemas.microsoft.com/office/excel/2006/main">
          <x14:cfRule type="expression" priority="67" stopIfTrue="1" id="{40D9B609-F3BB-4911-965C-49E833EC98C0}">
            <xm:f>Report_DCF!$B$4="M USD"</xm:f>
            <x14:dxf>
              <numFmt numFmtId="189" formatCode="#,##0,,_);\(#,##0,,\);&quot; - &quot;;@_)"/>
            </x14:dxf>
          </x14:cfRule>
          <xm:sqref>L33</xm:sqref>
        </x14:conditionalFormatting>
        <x14:conditionalFormatting xmlns:xm="http://schemas.microsoft.com/office/excel/2006/main">
          <x14:cfRule type="expression" priority="66" stopIfTrue="1" id="{96917A30-6790-4CC2-8BD4-7DE282090181}">
            <xm:f>Report_DCF!$B$4="M USD"</xm:f>
            <x14:dxf>
              <numFmt numFmtId="189" formatCode="#,##0,,_);\(#,##0,,\);&quot; - &quot;;@_)"/>
            </x14:dxf>
          </x14:cfRule>
          <xm:sqref>M33</xm:sqref>
        </x14:conditionalFormatting>
        <x14:conditionalFormatting xmlns:xm="http://schemas.microsoft.com/office/excel/2006/main">
          <x14:cfRule type="expression" priority="65" stopIfTrue="1" id="{FA2C9148-5028-4BFC-964F-E623B678F32C}">
            <xm:f>Report_DCF!$B$4="M USD"</xm:f>
            <x14:dxf>
              <numFmt numFmtId="189" formatCode="#,##0,,_);\(#,##0,,\);&quot; - &quot;;@_)"/>
            </x14:dxf>
          </x14:cfRule>
          <xm:sqref>I34</xm:sqref>
        </x14:conditionalFormatting>
        <x14:conditionalFormatting xmlns:xm="http://schemas.microsoft.com/office/excel/2006/main">
          <x14:cfRule type="expression" priority="64" stopIfTrue="1" id="{6AAE1FC1-F7A3-4182-AF31-2A84BCA30B1E}">
            <xm:f>Report_DCF!$B$4="M USD"</xm:f>
            <x14:dxf>
              <numFmt numFmtId="189" formatCode="#,##0,,_);\(#,##0,,\);&quot; - &quot;;@_)"/>
            </x14:dxf>
          </x14:cfRule>
          <xm:sqref>J34</xm:sqref>
        </x14:conditionalFormatting>
        <x14:conditionalFormatting xmlns:xm="http://schemas.microsoft.com/office/excel/2006/main">
          <x14:cfRule type="expression" priority="63" stopIfTrue="1" id="{EB896AFF-3F59-483B-A3E5-BFD897757789}">
            <xm:f>Report_DCF!$B$4="M USD"</xm:f>
            <x14:dxf>
              <numFmt numFmtId="189" formatCode="#,##0,,_);\(#,##0,,\);&quot; - &quot;;@_)"/>
            </x14:dxf>
          </x14:cfRule>
          <xm:sqref>K34</xm:sqref>
        </x14:conditionalFormatting>
        <x14:conditionalFormatting xmlns:xm="http://schemas.microsoft.com/office/excel/2006/main">
          <x14:cfRule type="expression" priority="62" stopIfTrue="1" id="{7EBA0754-31A2-47EC-96F3-786C502B5D33}">
            <xm:f>Report_DCF!$B$4="M USD"</xm:f>
            <x14:dxf>
              <numFmt numFmtId="189" formatCode="#,##0,,_);\(#,##0,,\);&quot; - &quot;;@_)"/>
            </x14:dxf>
          </x14:cfRule>
          <xm:sqref>L34</xm:sqref>
        </x14:conditionalFormatting>
        <x14:conditionalFormatting xmlns:xm="http://schemas.microsoft.com/office/excel/2006/main">
          <x14:cfRule type="expression" priority="61" stopIfTrue="1" id="{71EB8B6E-D9C5-45EB-B204-26CFF4C5665F}">
            <xm:f>Report_DCF!$B$4="M USD"</xm:f>
            <x14:dxf>
              <numFmt numFmtId="189" formatCode="#,##0,,_);\(#,##0,,\);&quot; - &quot;;@_)"/>
            </x14:dxf>
          </x14:cfRule>
          <xm:sqref>M34</xm:sqref>
        </x14:conditionalFormatting>
        <x14:conditionalFormatting xmlns:xm="http://schemas.microsoft.com/office/excel/2006/main">
          <x14:cfRule type="expression" priority="60" stopIfTrue="1" id="{13B9727E-46FA-44CE-B709-1E235A9E713E}">
            <xm:f>Report_DCF!$B$4="M USD"</xm:f>
            <x14:dxf>
              <numFmt numFmtId="189" formatCode="#,##0,,_);\(#,##0,,\);&quot; - &quot;;@_)"/>
            </x14:dxf>
          </x14:cfRule>
          <xm:sqref>I35</xm:sqref>
        </x14:conditionalFormatting>
        <x14:conditionalFormatting xmlns:xm="http://schemas.microsoft.com/office/excel/2006/main">
          <x14:cfRule type="expression" priority="59" stopIfTrue="1" id="{D9ECF533-21D2-46AD-BC43-9CA779BFD1F3}">
            <xm:f>Report_DCF!$B$4="M USD"</xm:f>
            <x14:dxf>
              <numFmt numFmtId="189" formatCode="#,##0,,_);\(#,##0,,\);&quot; - &quot;;@_)"/>
            </x14:dxf>
          </x14:cfRule>
          <xm:sqref>J35</xm:sqref>
        </x14:conditionalFormatting>
        <x14:conditionalFormatting xmlns:xm="http://schemas.microsoft.com/office/excel/2006/main">
          <x14:cfRule type="expression" priority="58" stopIfTrue="1" id="{4B63D2AC-F87A-43D1-A04D-3B3EDD2DED0C}">
            <xm:f>Report_DCF!$B$4="M USD"</xm:f>
            <x14:dxf>
              <numFmt numFmtId="189" formatCode="#,##0,,_);\(#,##0,,\);&quot; - &quot;;@_)"/>
            </x14:dxf>
          </x14:cfRule>
          <xm:sqref>K35</xm:sqref>
        </x14:conditionalFormatting>
        <x14:conditionalFormatting xmlns:xm="http://schemas.microsoft.com/office/excel/2006/main">
          <x14:cfRule type="expression" priority="57" stopIfTrue="1" id="{2301CAEB-A78C-4873-9987-6CFFB3473C70}">
            <xm:f>Report_DCF!$B$4="M USD"</xm:f>
            <x14:dxf>
              <numFmt numFmtId="189" formatCode="#,##0,,_);\(#,##0,,\);&quot; - &quot;;@_)"/>
            </x14:dxf>
          </x14:cfRule>
          <xm:sqref>L35</xm:sqref>
        </x14:conditionalFormatting>
        <x14:conditionalFormatting xmlns:xm="http://schemas.microsoft.com/office/excel/2006/main">
          <x14:cfRule type="expression" priority="56" stopIfTrue="1" id="{A67C7A69-69C0-479D-88F0-E31B6A0EA35E}">
            <xm:f>Report_DCF!$B$4="M USD"</xm:f>
            <x14:dxf>
              <numFmt numFmtId="189" formatCode="#,##0,,_);\(#,##0,,\);&quot; - &quot;;@_)"/>
            </x14:dxf>
          </x14:cfRule>
          <xm:sqref>M35</xm:sqref>
        </x14:conditionalFormatting>
        <x14:conditionalFormatting xmlns:xm="http://schemas.microsoft.com/office/excel/2006/main">
          <x14:cfRule type="expression" priority="55" stopIfTrue="1" id="{D4D4DCF1-E2C0-4340-A7FA-F54E6D54D12F}">
            <xm:f>Report_DCF!$B$4="M USD"</xm:f>
            <x14:dxf>
              <numFmt numFmtId="189" formatCode="#,##0,,_);\(#,##0,,\);&quot; - &quot;;@_)"/>
            </x14:dxf>
          </x14:cfRule>
          <xm:sqref>I36</xm:sqref>
        </x14:conditionalFormatting>
        <x14:conditionalFormatting xmlns:xm="http://schemas.microsoft.com/office/excel/2006/main">
          <x14:cfRule type="expression" priority="54" stopIfTrue="1" id="{CBE4D1BD-8C4B-45BA-BB7B-2F0C5E1E0EF2}">
            <xm:f>Report_DCF!$B$4="M USD"</xm:f>
            <x14:dxf>
              <numFmt numFmtId="189" formatCode="#,##0,,_);\(#,##0,,\);&quot; - &quot;;@_)"/>
            </x14:dxf>
          </x14:cfRule>
          <xm:sqref>J36</xm:sqref>
        </x14:conditionalFormatting>
        <x14:conditionalFormatting xmlns:xm="http://schemas.microsoft.com/office/excel/2006/main">
          <x14:cfRule type="expression" priority="53" stopIfTrue="1" id="{E91C0CEC-B8AF-46D0-BC17-313FA6E99B0F}">
            <xm:f>Report_DCF!$B$4="M USD"</xm:f>
            <x14:dxf>
              <numFmt numFmtId="189" formatCode="#,##0,,_);\(#,##0,,\);&quot; - &quot;;@_)"/>
            </x14:dxf>
          </x14:cfRule>
          <xm:sqref>K36</xm:sqref>
        </x14:conditionalFormatting>
        <x14:conditionalFormatting xmlns:xm="http://schemas.microsoft.com/office/excel/2006/main">
          <x14:cfRule type="expression" priority="52" stopIfTrue="1" id="{CA960E92-D706-4DC5-A312-33A746AED82B}">
            <xm:f>Report_DCF!$B$4="M USD"</xm:f>
            <x14:dxf>
              <numFmt numFmtId="189" formatCode="#,##0,,_);\(#,##0,,\);&quot; - &quot;;@_)"/>
            </x14:dxf>
          </x14:cfRule>
          <xm:sqref>L36</xm:sqref>
        </x14:conditionalFormatting>
        <x14:conditionalFormatting xmlns:xm="http://schemas.microsoft.com/office/excel/2006/main">
          <x14:cfRule type="expression" priority="51" stopIfTrue="1" id="{9838A726-A748-4E16-BF9B-2047AC9D051E}">
            <xm:f>Report_DCF!$B$4="M USD"</xm:f>
            <x14:dxf>
              <numFmt numFmtId="189" formatCode="#,##0,,_);\(#,##0,,\);&quot; - &quot;;@_)"/>
            </x14:dxf>
          </x14:cfRule>
          <xm:sqref>M36</xm:sqref>
        </x14:conditionalFormatting>
        <x14:conditionalFormatting xmlns:xm="http://schemas.microsoft.com/office/excel/2006/main">
          <x14:cfRule type="expression" priority="50" stopIfTrue="1" id="{F0A326B7-7B69-4AF2-8EAB-C30FCDEFFB7D}">
            <xm:f>Report_DCF!$B$4="M USD"</xm:f>
            <x14:dxf>
              <numFmt numFmtId="189" formatCode="#,##0,,_);\(#,##0,,\);&quot; - &quot;;@_)"/>
            </x14:dxf>
          </x14:cfRule>
          <xm:sqref>I37</xm:sqref>
        </x14:conditionalFormatting>
        <x14:conditionalFormatting xmlns:xm="http://schemas.microsoft.com/office/excel/2006/main">
          <x14:cfRule type="expression" priority="49" stopIfTrue="1" id="{C470447A-797D-4A0F-AEB1-F01E4CD2AAC8}">
            <xm:f>Report_DCF!$B$4="M USD"</xm:f>
            <x14:dxf>
              <numFmt numFmtId="189" formatCode="#,##0,,_);\(#,##0,,\);&quot; - &quot;;@_)"/>
            </x14:dxf>
          </x14:cfRule>
          <xm:sqref>J37</xm:sqref>
        </x14:conditionalFormatting>
        <x14:conditionalFormatting xmlns:xm="http://schemas.microsoft.com/office/excel/2006/main">
          <x14:cfRule type="expression" priority="48" stopIfTrue="1" id="{03C6F54A-5C83-4100-90A6-445140BC971B}">
            <xm:f>Report_DCF!$B$4="M USD"</xm:f>
            <x14:dxf>
              <numFmt numFmtId="189" formatCode="#,##0,,_);\(#,##0,,\);&quot; - &quot;;@_)"/>
            </x14:dxf>
          </x14:cfRule>
          <xm:sqref>K37</xm:sqref>
        </x14:conditionalFormatting>
        <x14:conditionalFormatting xmlns:xm="http://schemas.microsoft.com/office/excel/2006/main">
          <x14:cfRule type="expression" priority="47" stopIfTrue="1" id="{EA0D6A8A-5839-4E73-B7DF-2A16EF5F3DE9}">
            <xm:f>Report_DCF!$B$4="M USD"</xm:f>
            <x14:dxf>
              <numFmt numFmtId="189" formatCode="#,##0,,_);\(#,##0,,\);&quot; - &quot;;@_)"/>
            </x14:dxf>
          </x14:cfRule>
          <xm:sqref>L37</xm:sqref>
        </x14:conditionalFormatting>
        <x14:conditionalFormatting xmlns:xm="http://schemas.microsoft.com/office/excel/2006/main">
          <x14:cfRule type="expression" priority="46" stopIfTrue="1" id="{1B5BD6EE-402A-443B-843A-8DBAA7104CDB}">
            <xm:f>Report_DCF!$B$4="M USD"</xm:f>
            <x14:dxf>
              <numFmt numFmtId="189" formatCode="#,##0,,_);\(#,##0,,\);&quot; - &quot;;@_)"/>
            </x14:dxf>
          </x14:cfRule>
          <xm:sqref>M37</xm:sqref>
        </x14:conditionalFormatting>
        <x14:conditionalFormatting xmlns:xm="http://schemas.microsoft.com/office/excel/2006/main">
          <x14:cfRule type="expression" priority="45" stopIfTrue="1" id="{453D2F5A-7007-4260-9F6B-B6B9805323CA}">
            <xm:f>Report_DCF!$B$4="M USD"</xm:f>
            <x14:dxf>
              <numFmt numFmtId="189" formatCode="#,##0,,_);\(#,##0,,\);&quot; - &quot;;@_)"/>
            </x14:dxf>
          </x14:cfRule>
          <xm:sqref>I38</xm:sqref>
        </x14:conditionalFormatting>
        <x14:conditionalFormatting xmlns:xm="http://schemas.microsoft.com/office/excel/2006/main">
          <x14:cfRule type="expression" priority="44" stopIfTrue="1" id="{26A39C29-F8D8-4205-BAC8-8A314801F885}">
            <xm:f>Report_DCF!$B$4="M USD"</xm:f>
            <x14:dxf>
              <numFmt numFmtId="189" formatCode="#,##0,,_);\(#,##0,,\);&quot; - &quot;;@_)"/>
            </x14:dxf>
          </x14:cfRule>
          <xm:sqref>J38</xm:sqref>
        </x14:conditionalFormatting>
        <x14:conditionalFormatting xmlns:xm="http://schemas.microsoft.com/office/excel/2006/main">
          <x14:cfRule type="expression" priority="43" stopIfTrue="1" id="{58ED4BA3-603C-4C63-95D7-E5602AA79848}">
            <xm:f>Report_DCF!$B$4="M USD"</xm:f>
            <x14:dxf>
              <numFmt numFmtId="189" formatCode="#,##0,,_);\(#,##0,,\);&quot; - &quot;;@_)"/>
            </x14:dxf>
          </x14:cfRule>
          <xm:sqref>K38</xm:sqref>
        </x14:conditionalFormatting>
        <x14:conditionalFormatting xmlns:xm="http://schemas.microsoft.com/office/excel/2006/main">
          <x14:cfRule type="expression" priority="42" stopIfTrue="1" id="{C7DEE81B-94D5-4892-8ECA-3B8AC98C0CA6}">
            <xm:f>Report_DCF!$B$4="M USD"</xm:f>
            <x14:dxf>
              <numFmt numFmtId="189" formatCode="#,##0,,_);\(#,##0,,\);&quot; - &quot;;@_)"/>
            </x14:dxf>
          </x14:cfRule>
          <xm:sqref>L38</xm:sqref>
        </x14:conditionalFormatting>
        <x14:conditionalFormatting xmlns:xm="http://schemas.microsoft.com/office/excel/2006/main">
          <x14:cfRule type="expression" priority="41" stopIfTrue="1" id="{61FCDD9E-617A-41C3-83C8-70EF0DDE97F3}">
            <xm:f>Report_DCF!$B$4="M USD"</xm:f>
            <x14:dxf>
              <numFmt numFmtId="189" formatCode="#,##0,,_);\(#,##0,,\);&quot; - &quot;;@_)"/>
            </x14:dxf>
          </x14:cfRule>
          <xm:sqref>M38</xm:sqref>
        </x14:conditionalFormatting>
        <x14:conditionalFormatting xmlns:xm="http://schemas.microsoft.com/office/excel/2006/main">
          <x14:cfRule type="expression" priority="40" stopIfTrue="1" id="{449B6218-8B3B-445A-BD44-3C2555C40B2D}">
            <xm:f>Report_DCF!$B$4="M USD"</xm:f>
            <x14:dxf>
              <numFmt numFmtId="189" formatCode="#,##0,,_);\(#,##0,,\);&quot; - &quot;;@_)"/>
            </x14:dxf>
          </x14:cfRule>
          <xm:sqref>I39</xm:sqref>
        </x14:conditionalFormatting>
        <x14:conditionalFormatting xmlns:xm="http://schemas.microsoft.com/office/excel/2006/main">
          <x14:cfRule type="expression" priority="39" stopIfTrue="1" id="{C0A301BB-C81A-4216-BCF3-F34EC89F94D1}">
            <xm:f>Report_DCF!$B$4="M USD"</xm:f>
            <x14:dxf>
              <numFmt numFmtId="189" formatCode="#,##0,,_);\(#,##0,,\);&quot; - &quot;;@_)"/>
            </x14:dxf>
          </x14:cfRule>
          <xm:sqref>J39</xm:sqref>
        </x14:conditionalFormatting>
        <x14:conditionalFormatting xmlns:xm="http://schemas.microsoft.com/office/excel/2006/main">
          <x14:cfRule type="expression" priority="38" stopIfTrue="1" id="{3BF5B7C0-F14C-4A5F-B02B-CEE6F4261D77}">
            <xm:f>Report_DCF!$B$4="M USD"</xm:f>
            <x14:dxf>
              <numFmt numFmtId="189" formatCode="#,##0,,_);\(#,##0,,\);&quot; - &quot;;@_)"/>
            </x14:dxf>
          </x14:cfRule>
          <xm:sqref>K39</xm:sqref>
        </x14:conditionalFormatting>
        <x14:conditionalFormatting xmlns:xm="http://schemas.microsoft.com/office/excel/2006/main">
          <x14:cfRule type="expression" priority="37" stopIfTrue="1" id="{374A381A-87EB-4409-B7D2-799A6A0EC15B}">
            <xm:f>Report_DCF!$B$4="M USD"</xm:f>
            <x14:dxf>
              <numFmt numFmtId="189" formatCode="#,##0,,_);\(#,##0,,\);&quot; - &quot;;@_)"/>
            </x14:dxf>
          </x14:cfRule>
          <xm:sqref>L39</xm:sqref>
        </x14:conditionalFormatting>
        <x14:conditionalFormatting xmlns:xm="http://schemas.microsoft.com/office/excel/2006/main">
          <x14:cfRule type="expression" priority="36" stopIfTrue="1" id="{0D7F4AB2-ACBB-48DF-9F95-BBC08B1C1083}">
            <xm:f>Report_DCF!$B$4="M USD"</xm:f>
            <x14:dxf>
              <numFmt numFmtId="189" formatCode="#,##0,,_);\(#,##0,,\);&quot; - &quot;;@_)"/>
            </x14:dxf>
          </x14:cfRule>
          <xm:sqref>M39</xm:sqref>
        </x14:conditionalFormatting>
        <x14:conditionalFormatting xmlns:xm="http://schemas.microsoft.com/office/excel/2006/main">
          <x14:cfRule type="expression" priority="35" stopIfTrue="1" id="{6C3AB079-A2BA-4407-81C8-7C49BD62EEBF}">
            <xm:f>Report_DCF!$B$4="M USD"</xm:f>
            <x14:dxf>
              <numFmt numFmtId="189" formatCode="#,##0,,_);\(#,##0,,\);&quot; - &quot;;@_)"/>
            </x14:dxf>
          </x14:cfRule>
          <xm:sqref>I40</xm:sqref>
        </x14:conditionalFormatting>
        <x14:conditionalFormatting xmlns:xm="http://schemas.microsoft.com/office/excel/2006/main">
          <x14:cfRule type="expression" priority="34" stopIfTrue="1" id="{3400B039-5410-4BAB-9F08-7E6702281A93}">
            <xm:f>Report_DCF!$B$4="M USD"</xm:f>
            <x14:dxf>
              <numFmt numFmtId="189" formatCode="#,##0,,_);\(#,##0,,\);&quot; - &quot;;@_)"/>
            </x14:dxf>
          </x14:cfRule>
          <xm:sqref>J40</xm:sqref>
        </x14:conditionalFormatting>
        <x14:conditionalFormatting xmlns:xm="http://schemas.microsoft.com/office/excel/2006/main">
          <x14:cfRule type="expression" priority="33" stopIfTrue="1" id="{FE54CF3D-3723-47E9-B9F2-875CB5151D67}">
            <xm:f>Report_DCF!$B$4="M USD"</xm:f>
            <x14:dxf>
              <numFmt numFmtId="189" formatCode="#,##0,,_);\(#,##0,,\);&quot; - &quot;;@_)"/>
            </x14:dxf>
          </x14:cfRule>
          <xm:sqref>K40</xm:sqref>
        </x14:conditionalFormatting>
        <x14:conditionalFormatting xmlns:xm="http://schemas.microsoft.com/office/excel/2006/main">
          <x14:cfRule type="expression" priority="32" stopIfTrue="1" id="{17EF90C4-9F84-4492-9993-0E6F8ED08224}">
            <xm:f>Report_DCF!$B$4="M USD"</xm:f>
            <x14:dxf>
              <numFmt numFmtId="189" formatCode="#,##0,,_);\(#,##0,,\);&quot; - &quot;;@_)"/>
            </x14:dxf>
          </x14:cfRule>
          <xm:sqref>L40</xm:sqref>
        </x14:conditionalFormatting>
        <x14:conditionalFormatting xmlns:xm="http://schemas.microsoft.com/office/excel/2006/main">
          <x14:cfRule type="expression" priority="31" stopIfTrue="1" id="{CC8E7FFA-D8E0-42F9-A92F-D925E32E7756}">
            <xm:f>Report_DCF!$B$4="M USD"</xm:f>
            <x14:dxf>
              <numFmt numFmtId="189" formatCode="#,##0,,_);\(#,##0,,\);&quot; - &quot;;@_)"/>
            </x14:dxf>
          </x14:cfRule>
          <xm:sqref>M40</xm:sqref>
        </x14:conditionalFormatting>
        <x14:conditionalFormatting xmlns:xm="http://schemas.microsoft.com/office/excel/2006/main">
          <x14:cfRule type="expression" priority="30" stopIfTrue="1" id="{211AD47B-08E1-409E-85D0-C870A8BDFF93}">
            <xm:f>Report_DCF!$B$4="M USD"</xm:f>
            <x14:dxf>
              <numFmt numFmtId="189" formatCode="#,##0,,_);\(#,##0,,\);&quot; - &quot;;@_)"/>
            </x14:dxf>
          </x14:cfRule>
          <xm:sqref>I41</xm:sqref>
        </x14:conditionalFormatting>
        <x14:conditionalFormatting xmlns:xm="http://schemas.microsoft.com/office/excel/2006/main">
          <x14:cfRule type="expression" priority="29" stopIfTrue="1" id="{FA747A19-7696-4CE4-8714-167DCAACFDC4}">
            <xm:f>Report_DCF!$B$4="M USD"</xm:f>
            <x14:dxf>
              <numFmt numFmtId="189" formatCode="#,##0,,_);\(#,##0,,\);&quot; - &quot;;@_)"/>
            </x14:dxf>
          </x14:cfRule>
          <xm:sqref>J41</xm:sqref>
        </x14:conditionalFormatting>
        <x14:conditionalFormatting xmlns:xm="http://schemas.microsoft.com/office/excel/2006/main">
          <x14:cfRule type="expression" priority="28" stopIfTrue="1" id="{C1B5E072-EC39-4686-AD9F-C31171CA11D4}">
            <xm:f>Report_DCF!$B$4="M USD"</xm:f>
            <x14:dxf>
              <numFmt numFmtId="189" formatCode="#,##0,,_);\(#,##0,,\);&quot; - &quot;;@_)"/>
            </x14:dxf>
          </x14:cfRule>
          <xm:sqref>K41</xm:sqref>
        </x14:conditionalFormatting>
        <x14:conditionalFormatting xmlns:xm="http://schemas.microsoft.com/office/excel/2006/main">
          <x14:cfRule type="expression" priority="27" stopIfTrue="1" id="{B8E5605C-5299-4723-85D7-16CA268E1966}">
            <xm:f>Report_DCF!$B$4="M USD"</xm:f>
            <x14:dxf>
              <numFmt numFmtId="189" formatCode="#,##0,,_);\(#,##0,,\);&quot; - &quot;;@_)"/>
            </x14:dxf>
          </x14:cfRule>
          <xm:sqref>L41</xm:sqref>
        </x14:conditionalFormatting>
        <x14:conditionalFormatting xmlns:xm="http://schemas.microsoft.com/office/excel/2006/main">
          <x14:cfRule type="expression" priority="26" stopIfTrue="1" id="{97C48495-B783-4B0F-8209-D6EAF7DE05BB}">
            <xm:f>Report_DCF!$B$4="M USD"</xm:f>
            <x14:dxf>
              <numFmt numFmtId="189" formatCode="#,##0,,_);\(#,##0,,\);&quot; - &quot;;@_)"/>
            </x14:dxf>
          </x14:cfRule>
          <xm:sqref>M41</xm:sqref>
        </x14:conditionalFormatting>
        <x14:conditionalFormatting xmlns:xm="http://schemas.microsoft.com/office/excel/2006/main">
          <x14:cfRule type="expression" priority="25" stopIfTrue="1" id="{4D4E6ED2-3B49-4128-ABCA-72C2F06A065C}">
            <xm:f>Report_DCF!$B$4="M USD"</xm:f>
            <x14:dxf>
              <numFmt numFmtId="189" formatCode="#,##0,,_);\(#,##0,,\);&quot; - &quot;;@_)"/>
            </x14:dxf>
          </x14:cfRule>
          <xm:sqref>I42</xm:sqref>
        </x14:conditionalFormatting>
        <x14:conditionalFormatting xmlns:xm="http://schemas.microsoft.com/office/excel/2006/main">
          <x14:cfRule type="expression" priority="24" stopIfTrue="1" id="{7BF53612-5FEB-459A-989C-D1C5C286F009}">
            <xm:f>Report_DCF!$B$4="M USD"</xm:f>
            <x14:dxf>
              <numFmt numFmtId="189" formatCode="#,##0,,_);\(#,##0,,\);&quot; - &quot;;@_)"/>
            </x14:dxf>
          </x14:cfRule>
          <xm:sqref>J42</xm:sqref>
        </x14:conditionalFormatting>
        <x14:conditionalFormatting xmlns:xm="http://schemas.microsoft.com/office/excel/2006/main">
          <x14:cfRule type="expression" priority="23" stopIfTrue="1" id="{19A04746-60CD-4AA8-97E8-1908168B2CC5}">
            <xm:f>Report_DCF!$B$4="M USD"</xm:f>
            <x14:dxf>
              <numFmt numFmtId="189" formatCode="#,##0,,_);\(#,##0,,\);&quot; - &quot;;@_)"/>
            </x14:dxf>
          </x14:cfRule>
          <xm:sqref>K42</xm:sqref>
        </x14:conditionalFormatting>
        <x14:conditionalFormatting xmlns:xm="http://schemas.microsoft.com/office/excel/2006/main">
          <x14:cfRule type="expression" priority="22" stopIfTrue="1" id="{CCFC02BF-28BC-4B64-A491-7280002FBA37}">
            <xm:f>Report_DCF!$B$4="M USD"</xm:f>
            <x14:dxf>
              <numFmt numFmtId="189" formatCode="#,##0,,_);\(#,##0,,\);&quot; - &quot;;@_)"/>
            </x14:dxf>
          </x14:cfRule>
          <xm:sqref>L42</xm:sqref>
        </x14:conditionalFormatting>
        <x14:conditionalFormatting xmlns:xm="http://schemas.microsoft.com/office/excel/2006/main">
          <x14:cfRule type="expression" priority="21" stopIfTrue="1" id="{A7DF0CAE-8C34-4014-B4C1-71C715DC0F55}">
            <xm:f>Report_DCF!$B$4="M USD"</xm:f>
            <x14:dxf>
              <numFmt numFmtId="189" formatCode="#,##0,,_);\(#,##0,,\);&quot; - &quot;;@_)"/>
            </x14:dxf>
          </x14:cfRule>
          <xm:sqref>M42</xm:sqref>
        </x14:conditionalFormatting>
        <x14:conditionalFormatting xmlns:xm="http://schemas.microsoft.com/office/excel/2006/main">
          <x14:cfRule type="expression" priority="20" stopIfTrue="1" id="{892D6E1B-D8FD-405B-A4DE-39404B180265}">
            <xm:f>Report_DCF!$B$4="M USD"</xm:f>
            <x14:dxf>
              <numFmt numFmtId="189" formatCode="#,##0,,_);\(#,##0,,\);&quot; - &quot;;@_)"/>
            </x14:dxf>
          </x14:cfRule>
          <xm:sqref>I43</xm:sqref>
        </x14:conditionalFormatting>
        <x14:conditionalFormatting xmlns:xm="http://schemas.microsoft.com/office/excel/2006/main">
          <x14:cfRule type="expression" priority="19" stopIfTrue="1" id="{F0340E7D-582F-4EAE-968E-0C164C938800}">
            <xm:f>Report_DCF!$B$4="M USD"</xm:f>
            <x14:dxf>
              <numFmt numFmtId="189" formatCode="#,##0,,_);\(#,##0,,\);&quot; - &quot;;@_)"/>
            </x14:dxf>
          </x14:cfRule>
          <xm:sqref>J43</xm:sqref>
        </x14:conditionalFormatting>
        <x14:conditionalFormatting xmlns:xm="http://schemas.microsoft.com/office/excel/2006/main">
          <x14:cfRule type="expression" priority="18" stopIfTrue="1" id="{B22C04AD-5109-4231-8C13-BF31D2D9D0FA}">
            <xm:f>Report_DCF!$B$4="M USD"</xm:f>
            <x14:dxf>
              <numFmt numFmtId="189" formatCode="#,##0,,_);\(#,##0,,\);&quot; - &quot;;@_)"/>
            </x14:dxf>
          </x14:cfRule>
          <xm:sqref>K43</xm:sqref>
        </x14:conditionalFormatting>
        <x14:conditionalFormatting xmlns:xm="http://schemas.microsoft.com/office/excel/2006/main">
          <x14:cfRule type="expression" priority="17" stopIfTrue="1" id="{20DA9F89-460F-43AD-BB10-4AC6FBFF1582}">
            <xm:f>Report_DCF!$B$4="M USD"</xm:f>
            <x14:dxf>
              <numFmt numFmtId="189" formatCode="#,##0,,_);\(#,##0,,\);&quot; - &quot;;@_)"/>
            </x14:dxf>
          </x14:cfRule>
          <xm:sqref>L43</xm:sqref>
        </x14:conditionalFormatting>
        <x14:conditionalFormatting xmlns:xm="http://schemas.microsoft.com/office/excel/2006/main">
          <x14:cfRule type="expression" priority="16" stopIfTrue="1" id="{8D63E65D-090B-41D8-8179-EA1907D8DA51}">
            <xm:f>Report_DCF!$B$4="M USD"</xm:f>
            <x14:dxf>
              <numFmt numFmtId="189" formatCode="#,##0,,_);\(#,##0,,\);&quot; - &quot;;@_)"/>
            </x14:dxf>
          </x14:cfRule>
          <xm:sqref>M43</xm:sqref>
        </x14:conditionalFormatting>
        <x14:conditionalFormatting xmlns:xm="http://schemas.microsoft.com/office/excel/2006/main">
          <x14:cfRule type="expression" priority="15" stopIfTrue="1" id="{8BE09FCB-0D5F-4634-8325-257DB834129D}">
            <xm:f>Report_DCF!$B$4="M USD"</xm:f>
            <x14:dxf>
              <numFmt numFmtId="189" formatCode="#,##0,,_);\(#,##0,,\);&quot; - &quot;;@_)"/>
            </x14:dxf>
          </x14:cfRule>
          <xm:sqref>I44</xm:sqref>
        </x14:conditionalFormatting>
        <x14:conditionalFormatting xmlns:xm="http://schemas.microsoft.com/office/excel/2006/main">
          <x14:cfRule type="expression" priority="14" stopIfTrue="1" id="{52339528-B7F2-4F45-8225-22B57B4AC5C0}">
            <xm:f>Report_DCF!$B$4="M USD"</xm:f>
            <x14:dxf>
              <numFmt numFmtId="189" formatCode="#,##0,,_);\(#,##0,,\);&quot; - &quot;;@_)"/>
            </x14:dxf>
          </x14:cfRule>
          <xm:sqref>J44</xm:sqref>
        </x14:conditionalFormatting>
        <x14:conditionalFormatting xmlns:xm="http://schemas.microsoft.com/office/excel/2006/main">
          <x14:cfRule type="expression" priority="13" stopIfTrue="1" id="{082E7AAE-7C57-4C06-A24B-D6B2114BD2BB}">
            <xm:f>Report_DCF!$B$4="M USD"</xm:f>
            <x14:dxf>
              <numFmt numFmtId="189" formatCode="#,##0,,_);\(#,##0,,\);&quot; - &quot;;@_)"/>
            </x14:dxf>
          </x14:cfRule>
          <xm:sqref>K44</xm:sqref>
        </x14:conditionalFormatting>
        <x14:conditionalFormatting xmlns:xm="http://schemas.microsoft.com/office/excel/2006/main">
          <x14:cfRule type="expression" priority="12" stopIfTrue="1" id="{223CA8F9-38FC-4338-87D6-81EFAEADF3CE}">
            <xm:f>Report_DCF!$B$4="M USD"</xm:f>
            <x14:dxf>
              <numFmt numFmtId="189" formatCode="#,##0,,_);\(#,##0,,\);&quot; - &quot;;@_)"/>
            </x14:dxf>
          </x14:cfRule>
          <xm:sqref>L44</xm:sqref>
        </x14:conditionalFormatting>
        <x14:conditionalFormatting xmlns:xm="http://schemas.microsoft.com/office/excel/2006/main">
          <x14:cfRule type="expression" priority="11" stopIfTrue="1" id="{3DF3D0F8-6458-4775-8669-92C84AEAE363}">
            <xm:f>Report_DCF!$B$4="M USD"</xm:f>
            <x14:dxf>
              <numFmt numFmtId="189" formatCode="#,##0,,_);\(#,##0,,\);&quot; - &quot;;@_)"/>
            </x14:dxf>
          </x14:cfRule>
          <xm:sqref>M44</xm:sqref>
        </x14:conditionalFormatting>
        <x14:conditionalFormatting xmlns:xm="http://schemas.microsoft.com/office/excel/2006/main">
          <x14:cfRule type="expression" priority="10" stopIfTrue="1" id="{8DA9327E-42F6-4011-9620-B51DE1C87632}">
            <xm:f>Report_DCF!$B$4="M USD"</xm:f>
            <x14:dxf>
              <numFmt numFmtId="189" formatCode="#,##0,,_);\(#,##0,,\);&quot; - &quot;;@_)"/>
            </x14:dxf>
          </x14:cfRule>
          <xm:sqref>B50</xm:sqref>
        </x14:conditionalFormatting>
        <x14:conditionalFormatting xmlns:xm="http://schemas.microsoft.com/office/excel/2006/main">
          <x14:cfRule type="expression" priority="9" stopIfTrue="1" id="{C35D791D-6F01-40F8-8B21-70BAEF274181}">
            <xm:f>Report_DCF!$B$4="M USD"</xm:f>
            <x14:dxf>
              <numFmt numFmtId="189" formatCode="#,##0,,_);\(#,##0,,\);&quot; - &quot;;@_)"/>
            </x14:dxf>
          </x14:cfRule>
          <xm:sqref>C51</xm:sqref>
        </x14:conditionalFormatting>
        <x14:conditionalFormatting xmlns:xm="http://schemas.microsoft.com/office/excel/2006/main">
          <x14:cfRule type="expression" priority="8" stopIfTrue="1" id="{FC013BF9-C6C7-4644-AF58-6695D364542B}">
            <xm:f>Report_DCF!$B$4="M USD"</xm:f>
            <x14:dxf>
              <numFmt numFmtId="189" formatCode="#,##0,,_);\(#,##0,,\);&quot; - &quot;;@_)"/>
            </x14:dxf>
          </x14:cfRule>
          <xm:sqref>D51</xm:sqref>
        </x14:conditionalFormatting>
        <x14:conditionalFormatting xmlns:xm="http://schemas.microsoft.com/office/excel/2006/main">
          <x14:cfRule type="expression" priority="7" stopIfTrue="1" id="{867ED0D7-94AB-4B20-BD26-BF72F094EAFF}">
            <xm:f>Report_DCF!$B$4="M USD"</xm:f>
            <x14:dxf>
              <numFmt numFmtId="189" formatCode="#,##0,,_);\(#,##0,,\);&quot; - &quot;;@_)"/>
            </x14:dxf>
          </x14:cfRule>
          <xm:sqref>E51</xm:sqref>
        </x14:conditionalFormatting>
        <x14:conditionalFormatting xmlns:xm="http://schemas.microsoft.com/office/excel/2006/main">
          <x14:cfRule type="expression" priority="6" stopIfTrue="1" id="{456A3367-994B-4455-A275-A7D81325B6F4}">
            <xm:f>Report_DCF!$B$4="M USD"</xm:f>
            <x14:dxf>
              <numFmt numFmtId="189" formatCode="#,##0,,_);\(#,##0,,\);&quot; - &quot;;@_)"/>
            </x14:dxf>
          </x14:cfRule>
          <xm:sqref>C52</xm:sqref>
        </x14:conditionalFormatting>
        <x14:conditionalFormatting xmlns:xm="http://schemas.microsoft.com/office/excel/2006/main">
          <x14:cfRule type="expression" priority="5" stopIfTrue="1" id="{C2D48725-5B82-4473-946E-F633D59470E7}">
            <xm:f>Report_DCF!$B$4="M USD"</xm:f>
            <x14:dxf>
              <numFmt numFmtId="189" formatCode="#,##0,,_);\(#,##0,,\);&quot; - &quot;;@_)"/>
            </x14:dxf>
          </x14:cfRule>
          <xm:sqref>D52</xm:sqref>
        </x14:conditionalFormatting>
        <x14:conditionalFormatting xmlns:xm="http://schemas.microsoft.com/office/excel/2006/main">
          <x14:cfRule type="expression" priority="4" stopIfTrue="1" id="{190CFDDE-2F52-4202-8437-61FCA239FB94}">
            <xm:f>Report_DCF!$B$4="M USD"</xm:f>
            <x14:dxf>
              <numFmt numFmtId="189" formatCode="#,##0,,_);\(#,##0,,\);&quot; - &quot;;@_)"/>
            </x14:dxf>
          </x14:cfRule>
          <xm:sqref>E52</xm:sqref>
        </x14:conditionalFormatting>
        <x14:conditionalFormatting xmlns:xm="http://schemas.microsoft.com/office/excel/2006/main">
          <x14:cfRule type="expression" priority="3" stopIfTrue="1" id="{C983AD9F-9494-4487-9CF4-A7BE352F17AC}">
            <xm:f>Report_DCF!$B$4="M USD"</xm:f>
            <x14:dxf>
              <numFmt numFmtId="189" formatCode="#,##0,,_);\(#,##0,,\);&quot; - &quot;;@_)"/>
            </x14:dxf>
          </x14:cfRule>
          <xm:sqref>C53</xm:sqref>
        </x14:conditionalFormatting>
        <x14:conditionalFormatting xmlns:xm="http://schemas.microsoft.com/office/excel/2006/main">
          <x14:cfRule type="expression" priority="2" stopIfTrue="1" id="{5B8AE26C-9EE4-4444-8616-43D7E9AA2D33}">
            <xm:f>Report_DCF!$B$4="M USD"</xm:f>
            <x14:dxf>
              <numFmt numFmtId="189" formatCode="#,##0,,_);\(#,##0,,\);&quot; - &quot;;@_)"/>
            </x14:dxf>
          </x14:cfRule>
          <xm:sqref>D53</xm:sqref>
        </x14:conditionalFormatting>
        <x14:conditionalFormatting xmlns:xm="http://schemas.microsoft.com/office/excel/2006/main">
          <x14:cfRule type="expression" priority="1" stopIfTrue="1" id="{80BBA187-7719-4130-B628-66E6207748D7}">
            <xm:f>Report_DCF!$B$4="M USD"</xm:f>
            <x14:dxf>
              <numFmt numFmtId="189" formatCode="#,##0,,_);\(#,##0,,\);&quot; - &quot;;@_)"/>
            </x14:dxf>
          </x14:cfRule>
          <xm:sqref>E53</xm:sqref>
        </x14:conditionalFormatting>
      </x14:conditionalFormatting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457A50-3400-4F08-9646-EA277FBF15C9}">
  <sheetPr>
    <tabColor rgb="FF323232"/>
  </sheetPr>
  <dimension ref="A1:G47"/>
  <sheetViews>
    <sheetView showGridLines="0" zoomScaleNormal="100" workbookViewId="0">
      <pane ySplit="1" topLeftCell="A2" activePane="bottomLeft" state="frozen"/>
      <selection pane="bottomLeft"/>
    </sheetView>
  </sheetViews>
  <sheetFormatPr defaultColWidth="14.125" defaultRowHeight="14.25" customHeight="1" x14ac:dyDescent="0.3"/>
  <cols>
    <col min="1" max="16384" width="14.125" style="5"/>
  </cols>
  <sheetData>
    <row r="1" spans="1:7" s="10" customFormat="1" ht="14.25" customHeight="1" x14ac:dyDescent="0.3">
      <c r="A1" s="9" t="s">
        <v>323</v>
      </c>
    </row>
    <row r="3" spans="1:7" ht="14.25" customHeight="1" x14ac:dyDescent="0.3">
      <c r="A3" s="59" t="s">
        <v>324</v>
      </c>
    </row>
    <row r="4" spans="1:7" ht="14.25" customHeight="1" x14ac:dyDescent="0.3">
      <c r="A4" s="131" t="s">
        <v>325</v>
      </c>
      <c r="B4" s="132" t="s">
        <v>326</v>
      </c>
    </row>
    <row r="5" spans="1:7" ht="14.25" customHeight="1" x14ac:dyDescent="0.3">
      <c r="A5" s="7"/>
      <c r="B5" s="7" t="str">
        <f>DCF!I$4</f>
        <v>07/2025 - 12/2025</v>
      </c>
      <c r="C5" s="133">
        <f>DCF!J$4</f>
        <v>2026</v>
      </c>
      <c r="D5" s="133">
        <f>DCF!K$4</f>
        <v>2027</v>
      </c>
      <c r="E5" s="133">
        <f>DCF!L$4</f>
        <v>2028</v>
      </c>
      <c r="F5" s="133">
        <f>DCF!M$4</f>
        <v>2029</v>
      </c>
      <c r="G5" s="7" t="s">
        <v>334</v>
      </c>
    </row>
    <row r="6" spans="1:7" ht="14.25" customHeight="1" x14ac:dyDescent="0.3">
      <c r="A6" s="134" t="s">
        <v>34</v>
      </c>
      <c r="B6" s="86">
        <f>DCF!I5</f>
        <v>89085937</v>
      </c>
      <c r="C6" s="86">
        <f>DCF!J5</f>
        <v>185191845.83560002</v>
      </c>
      <c r="D6" s="86">
        <f>DCF!K5</f>
        <v>192216172.54814434</v>
      </c>
      <c r="E6" s="86">
        <f>DCF!L5</f>
        <v>199456955.76803297</v>
      </c>
      <c r="F6" s="86">
        <f>DCF!M5</f>
        <v>207064244.06102577</v>
      </c>
      <c r="G6" s="86">
        <f xml:space="preserve"> DCF!M30</f>
        <v>209134886.50163603</v>
      </c>
    </row>
    <row r="7" spans="1:7" ht="14.25" customHeight="1" x14ac:dyDescent="0.3">
      <c r="A7" s="135" t="s">
        <v>36</v>
      </c>
      <c r="B7" s="136"/>
      <c r="C7" s="136">
        <f>C6/(B6+DCF!H5)-1</f>
        <v>-6.2148632602381459E-2</v>
      </c>
      <c r="D7" s="136">
        <f t="shared" ref="D7:F7" si="0">D6/C6-1</f>
        <v>3.7930000000000019E-2</v>
      </c>
      <c r="E7" s="136">
        <f t="shared" si="0"/>
        <v>3.7670000000000092E-2</v>
      </c>
      <c r="F7" s="136">
        <f t="shared" si="0"/>
        <v>3.8140000000000063E-2</v>
      </c>
      <c r="G7" s="136">
        <f>(G6/F6-1)</f>
        <v>1.0000000000000009E-2</v>
      </c>
    </row>
    <row r="8" spans="1:7" ht="14.25" customHeight="1" x14ac:dyDescent="0.3">
      <c r="A8" s="46" t="s">
        <v>5</v>
      </c>
      <c r="B8" s="48">
        <f>DCF!I6</f>
        <v>20717721.027369827</v>
      </c>
      <c r="C8" s="48">
        <f>DCF!J6</f>
        <v>43372913.271042965</v>
      </c>
      <c r="D8" s="48">
        <f>DCF!K6</f>
        <v>45489088.0794615</v>
      </c>
      <c r="E8" s="48">
        <f>DCF!L6</f>
        <v>47477201.425558381</v>
      </c>
      <c r="F8" s="48">
        <f>DCF!M6</f>
        <v>49646082.540652916</v>
      </c>
      <c r="G8" s="48">
        <f>DCF!M31</f>
        <v>50142543.366059445</v>
      </c>
    </row>
    <row r="9" spans="1:7" ht="14.25" customHeight="1" x14ac:dyDescent="0.3">
      <c r="A9" s="135" t="s">
        <v>327</v>
      </c>
      <c r="B9" s="136">
        <f t="shared" ref="B9:F9" si="1">B8/B6</f>
        <v>0.23255882718469725</v>
      </c>
      <c r="C9" s="136">
        <f t="shared" si="1"/>
        <v>0.2342053078813541</v>
      </c>
      <c r="D9" s="136">
        <f t="shared" si="1"/>
        <v>0.23665588319873479</v>
      </c>
      <c r="E9" s="136">
        <f t="shared" si="1"/>
        <v>0.23803231751302789</v>
      </c>
      <c r="F9" s="136">
        <f t="shared" si="1"/>
        <v>0.23976173561873518</v>
      </c>
      <c r="G9" s="136">
        <f>G8/G6</f>
        <v>0.23976173561873518</v>
      </c>
    </row>
    <row r="10" spans="1:7" ht="14.25" customHeight="1" x14ac:dyDescent="0.3">
      <c r="A10" s="134" t="s">
        <v>328</v>
      </c>
      <c r="B10" s="86">
        <f t="shared" ref="B10:F10" si="2">B6-B8</f>
        <v>68368215.972630173</v>
      </c>
      <c r="C10" s="86">
        <f t="shared" si="2"/>
        <v>141818932.56455705</v>
      </c>
      <c r="D10" s="86">
        <f t="shared" si="2"/>
        <v>146727084.46868283</v>
      </c>
      <c r="E10" s="86">
        <f t="shared" si="2"/>
        <v>151979754.34247458</v>
      </c>
      <c r="F10" s="86">
        <f t="shared" si="2"/>
        <v>157418161.52037287</v>
      </c>
      <c r="G10" s="86">
        <f>G6-G8</f>
        <v>158992343.13557658</v>
      </c>
    </row>
    <row r="11" spans="1:7" ht="14.25" customHeight="1" x14ac:dyDescent="0.3">
      <c r="A11" s="135" t="s">
        <v>329</v>
      </c>
      <c r="B11" s="136">
        <f t="shared" ref="B11:F11" si="3">B10/B6</f>
        <v>0.76744117281530277</v>
      </c>
      <c r="C11" s="136">
        <f t="shared" si="3"/>
        <v>0.76579469211864581</v>
      </c>
      <c r="D11" s="136">
        <f t="shared" si="3"/>
        <v>0.76334411680126513</v>
      </c>
      <c r="E11" s="136">
        <f t="shared" si="3"/>
        <v>0.76196768248697211</v>
      </c>
      <c r="F11" s="136">
        <f t="shared" si="3"/>
        <v>0.76023826438126485</v>
      </c>
      <c r="G11" s="136">
        <f>G10/G6</f>
        <v>0.76023826438126474</v>
      </c>
    </row>
    <row r="12" spans="1:7" ht="14.25" customHeight="1" x14ac:dyDescent="0.3">
      <c r="A12" s="46" t="s">
        <v>234</v>
      </c>
      <c r="B12" s="48">
        <f>DCF!I7</f>
        <v>8624887.8992859554</v>
      </c>
      <c r="C12" s="48">
        <f>DCF!J7</f>
        <v>17609507.675963294</v>
      </c>
      <c r="D12" s="48">
        <f>DCF!K7</f>
        <v>17963445.065355044</v>
      </c>
      <c r="E12" s="48">
        <f>DCF!L7</f>
        <v>18322560.196234867</v>
      </c>
      <c r="F12" s="48">
        <f>DCF!M7</f>
        <v>18689985.113487497</v>
      </c>
      <c r="G12" s="48">
        <f>DCF!M32</f>
        <v>18876884.964622371</v>
      </c>
    </row>
    <row r="13" spans="1:7" ht="14.25" customHeight="1" x14ac:dyDescent="0.3">
      <c r="A13" s="135" t="s">
        <v>330</v>
      </c>
      <c r="B13" s="136">
        <f t="shared" ref="B13:F13" si="4">B12/B6</f>
        <v>9.6815369403208451E-2</v>
      </c>
      <c r="C13" s="136">
        <f t="shared" si="4"/>
        <v>9.5087921374225878E-2</v>
      </c>
      <c r="D13" s="136">
        <f t="shared" si="4"/>
        <v>9.3454389540795504E-2</v>
      </c>
      <c r="E13" s="136">
        <f t="shared" si="4"/>
        <v>9.1862227244377856E-2</v>
      </c>
      <c r="F13" s="136">
        <f t="shared" si="4"/>
        <v>9.0261769714230347E-2</v>
      </c>
      <c r="G13" s="136">
        <f>G12/G6</f>
        <v>9.0261769714230347E-2</v>
      </c>
    </row>
    <row r="14" spans="1:7" ht="14.25" customHeight="1" x14ac:dyDescent="0.3">
      <c r="A14" s="134" t="s">
        <v>252</v>
      </c>
      <c r="B14" s="86">
        <f t="shared" ref="B14:F14" si="5">B10-B12</f>
        <v>59743328.073344216</v>
      </c>
      <c r="C14" s="86">
        <f t="shared" si="5"/>
        <v>124209424.88859375</v>
      </c>
      <c r="D14" s="86">
        <f t="shared" si="5"/>
        <v>128763639.40332778</v>
      </c>
      <c r="E14" s="86">
        <f t="shared" si="5"/>
        <v>133657194.14623971</v>
      </c>
      <c r="F14" s="86">
        <f t="shared" si="5"/>
        <v>138728176.40688539</v>
      </c>
      <c r="G14" s="86">
        <f>G10-G12</f>
        <v>140115458.1709542</v>
      </c>
    </row>
    <row r="15" spans="1:7" ht="14.25" customHeight="1" x14ac:dyDescent="0.3">
      <c r="A15" s="135" t="s">
        <v>331</v>
      </c>
      <c r="B15" s="136">
        <f t="shared" ref="B15:F15" si="6">B14/B6</f>
        <v>0.67062580341209432</v>
      </c>
      <c r="C15" s="136">
        <f t="shared" si="6"/>
        <v>0.67070677074441998</v>
      </c>
      <c r="D15" s="136">
        <f t="shared" si="6"/>
        <v>0.66988972726046958</v>
      </c>
      <c r="E15" s="136">
        <f t="shared" si="6"/>
        <v>0.67010545524259424</v>
      </c>
      <c r="F15" s="136">
        <f t="shared" si="6"/>
        <v>0.66997649466703457</v>
      </c>
      <c r="G15" s="136">
        <f>G14/G6</f>
        <v>0.66997649466703446</v>
      </c>
    </row>
    <row r="16" spans="1:7" ht="14.25" customHeight="1" x14ac:dyDescent="0.3">
      <c r="A16" s="46" t="s">
        <v>253</v>
      </c>
      <c r="B16" s="48">
        <f>DCF!I9</f>
        <v>0</v>
      </c>
      <c r="C16" s="48">
        <f>DCF!J9</f>
        <v>0</v>
      </c>
      <c r="D16" s="48">
        <f>DCF!K9</f>
        <v>0</v>
      </c>
      <c r="E16" s="48">
        <f>DCF!L9</f>
        <v>0</v>
      </c>
      <c r="F16" s="48">
        <f>DCF!M9</f>
        <v>0</v>
      </c>
      <c r="G16" s="48">
        <f>DCF!M34</f>
        <v>0</v>
      </c>
    </row>
    <row r="17" spans="1:7" ht="14.25" customHeight="1" x14ac:dyDescent="0.3">
      <c r="A17" s="134" t="s">
        <v>289</v>
      </c>
      <c r="B17" s="86">
        <f t="shared" ref="B17:F17" si="7">B14-B16</f>
        <v>59743328.073344216</v>
      </c>
      <c r="C17" s="86">
        <f t="shared" si="7"/>
        <v>124209424.88859375</v>
      </c>
      <c r="D17" s="86">
        <f t="shared" si="7"/>
        <v>128763639.40332778</v>
      </c>
      <c r="E17" s="86">
        <f t="shared" si="7"/>
        <v>133657194.14623971</v>
      </c>
      <c r="F17" s="86">
        <f t="shared" si="7"/>
        <v>138728176.40688539</v>
      </c>
      <c r="G17" s="86">
        <f>G14-G16</f>
        <v>140115458.1709542</v>
      </c>
    </row>
    <row r="18" spans="1:7" ht="14.25" customHeight="1" x14ac:dyDescent="0.3">
      <c r="A18" s="46" t="s">
        <v>226</v>
      </c>
      <c r="B18" s="48">
        <f>-DCF!I13</f>
        <v>-6738532.4379000003</v>
      </c>
      <c r="C18" s="48">
        <f>-DCF!J13</f>
        <v>-4151966.2018486424</v>
      </c>
      <c r="D18" s="48">
        <f>-DCF!K13</f>
        <v>-1798073.0247647732</v>
      </c>
      <c r="E18" s="48">
        <f>-DCF!L13</f>
        <v>-2404782.2221910791</v>
      </c>
      <c r="F18" s="48">
        <f>-DCF!M13</f>
        <v>-2833534.1508198171</v>
      </c>
      <c r="G18" s="48">
        <f>-DCF!M38</f>
        <v>0</v>
      </c>
    </row>
    <row r="19" spans="1:7" ht="14.25" customHeight="1" x14ac:dyDescent="0.3">
      <c r="A19" s="46" t="s">
        <v>40</v>
      </c>
      <c r="B19" s="48">
        <f>DCF!I11</f>
        <v>673853.24378999998</v>
      </c>
      <c r="C19" s="48">
        <f>DCF!J11</f>
        <v>1762903.1077648643</v>
      </c>
      <c r="D19" s="48">
        <f>DCF!K11</f>
        <v>2357907.0304262061</v>
      </c>
      <c r="E19" s="48">
        <f>DCF!L11</f>
        <v>2778192.5551217911</v>
      </c>
      <c r="F19" s="48">
        <f>DCF!M11</f>
        <v>3302024.1924228808</v>
      </c>
      <c r="G19" s="48">
        <f>DCF!M36</f>
        <v>0</v>
      </c>
    </row>
    <row r="20" spans="1:7" ht="14.25" customHeight="1" x14ac:dyDescent="0.3">
      <c r="A20" s="46" t="s">
        <v>269</v>
      </c>
      <c r="B20" s="48">
        <f>-DCF!I12</f>
        <v>4172204.2263206467</v>
      </c>
      <c r="C20" s="48">
        <f>-DCF!J12</f>
        <v>-844999.10542786121</v>
      </c>
      <c r="D20" s="48">
        <f>-DCF!K12</f>
        <v>-700569.82637453452</v>
      </c>
      <c r="E20" s="48">
        <f>-DCF!L12</f>
        <v>-667806.16108231619</v>
      </c>
      <c r="F20" s="48">
        <f>-DCF!M12</f>
        <v>-813063.29551621899</v>
      </c>
      <c r="G20" s="48">
        <f>-DCF!M37</f>
        <v>-206515.11162080284</v>
      </c>
    </row>
    <row r="21" spans="1:7" ht="14.25" customHeight="1" x14ac:dyDescent="0.3">
      <c r="A21" s="134" t="s">
        <v>292</v>
      </c>
      <c r="B21" s="86">
        <f t="shared" ref="B21:F21" si="8">B17+B18+B19+B20</f>
        <v>57850853.105554864</v>
      </c>
      <c r="C21" s="86">
        <f t="shared" si="8"/>
        <v>120975362.68908212</v>
      </c>
      <c r="D21" s="86">
        <f t="shared" si="8"/>
        <v>128622903.58261468</v>
      </c>
      <c r="E21" s="86">
        <f t="shared" si="8"/>
        <v>133362798.31808811</v>
      </c>
      <c r="F21" s="86">
        <f t="shared" si="8"/>
        <v>138383603.15297222</v>
      </c>
      <c r="G21" s="86">
        <f>(G17+G18+G19+G20)/(DCF!$K$20-DCF!$F$20)</f>
        <v>1116591724.3362601</v>
      </c>
    </row>
    <row r="22" spans="1:7" ht="14.25" customHeight="1" x14ac:dyDescent="0.3">
      <c r="A22" s="46" t="s">
        <v>307</v>
      </c>
      <c r="B22" s="130">
        <f>DCF!I27</f>
        <v>0.96877370077561464</v>
      </c>
      <c r="C22" s="130">
        <f>DCF!J27</f>
        <v>0.88082445168677881</v>
      </c>
      <c r="D22" s="130">
        <f>DCF!K27</f>
        <v>0.77585171468931458</v>
      </c>
      <c r="E22" s="130">
        <f>DCF!L27</f>
        <v>0.68338916118146265</v>
      </c>
      <c r="F22" s="130">
        <f>DCF!M27</f>
        <v>0.60194588318634956</v>
      </c>
      <c r="G22" s="130">
        <f>F22</f>
        <v>0.60194588318634956</v>
      </c>
    </row>
    <row r="23" spans="1:7" ht="14.25" customHeight="1" x14ac:dyDescent="0.3">
      <c r="A23" s="134" t="s">
        <v>332</v>
      </c>
      <c r="B23" s="86">
        <f>DCF!I28</f>
        <v>56044385.056094848</v>
      </c>
      <c r="C23" s="86">
        <f>DCF!J28</f>
        <v>106558057.50821996</v>
      </c>
      <c r="D23" s="86">
        <f>DCF!K28</f>
        <v>99792300.292889982</v>
      </c>
      <c r="E23" s="86">
        <f>DCF!L28</f>
        <v>91138690.87541081</v>
      </c>
      <c r="F23" s="86">
        <f>DCF!M28</f>
        <v>83299440.21842517</v>
      </c>
      <c r="G23" s="86">
        <f>G21*G22</f>
        <v>672127791.66415906</v>
      </c>
    </row>
    <row r="24" spans="1:7" ht="14.25" customHeight="1" x14ac:dyDescent="0.3">
      <c r="A24" s="134" t="s">
        <v>301</v>
      </c>
      <c r="B24" s="86"/>
      <c r="C24" s="86"/>
      <c r="D24" s="86"/>
      <c r="E24" s="86"/>
      <c r="F24" s="86"/>
      <c r="G24" s="86">
        <f>SUM($B$23:F23)+G23</f>
        <v>1108960665.6151998</v>
      </c>
    </row>
    <row r="25" spans="1:7" ht="14.25" customHeight="1" x14ac:dyDescent="0.3">
      <c r="A25" s="46" t="s">
        <v>314</v>
      </c>
      <c r="B25" s="48"/>
      <c r="C25" s="48"/>
      <c r="D25" s="48"/>
      <c r="E25" s="48"/>
      <c r="F25" s="48"/>
      <c r="G25" s="48">
        <f>DCF!M42</f>
        <v>26179986</v>
      </c>
    </row>
    <row r="26" spans="1:7" ht="14.25" customHeight="1" x14ac:dyDescent="0.3">
      <c r="A26" s="134" t="s">
        <v>333</v>
      </c>
      <c r="B26" s="86"/>
      <c r="C26" s="86"/>
      <c r="D26" s="86"/>
      <c r="E26" s="86"/>
      <c r="F26" s="86"/>
      <c r="G26" s="86">
        <f>G24+G25</f>
        <v>1135140651.6151998</v>
      </c>
    </row>
    <row r="27" spans="1:7" ht="14.25" customHeight="1" x14ac:dyDescent="0.3">
      <c r="A27" s="46" t="s">
        <v>315</v>
      </c>
      <c r="B27" s="48"/>
      <c r="C27" s="48"/>
      <c r="D27" s="48"/>
      <c r="E27" s="48"/>
      <c r="F27" s="48"/>
      <c r="G27" s="48">
        <f>DCF!M43</f>
        <v>14024000</v>
      </c>
    </row>
    <row r="28" spans="1:7" ht="14.25" customHeight="1" x14ac:dyDescent="0.3">
      <c r="A28" s="134" t="s">
        <v>303</v>
      </c>
      <c r="B28" s="86"/>
      <c r="C28" s="86"/>
      <c r="D28" s="86"/>
      <c r="E28" s="86"/>
      <c r="F28" s="86"/>
      <c r="G28" s="86">
        <f>G26-G27</f>
        <v>1121116651.6151998</v>
      </c>
    </row>
    <row r="31" spans="1:7" ht="14.25" customHeight="1" x14ac:dyDescent="0.3">
      <c r="A31" s="59" t="s">
        <v>316</v>
      </c>
    </row>
    <row r="32" spans="1:7" ht="14.25" customHeight="1" x14ac:dyDescent="0.3">
      <c r="A32" s="7"/>
      <c r="B32" s="7"/>
      <c r="C32" s="7"/>
      <c r="D32" s="7" t="s">
        <v>18</v>
      </c>
      <c r="E32" s="7"/>
    </row>
    <row r="33" spans="1:5" ht="14.25" customHeight="1" x14ac:dyDescent="0.3">
      <c r="A33" s="7"/>
      <c r="B33" s="137" t="str">
        <f xml:space="preserve"> DCF!B50</f>
        <v>Enter value as a formula</v>
      </c>
      <c r="C33" s="120">
        <f xml:space="preserve"> DCF!C50</f>
        <v>0.1303</v>
      </c>
      <c r="D33" s="120">
        <f xml:space="preserve"> DCF!D50</f>
        <v>0.1353</v>
      </c>
      <c r="E33" s="120">
        <f xml:space="preserve"> DCF!E50</f>
        <v>0.14030000000000001</v>
      </c>
    </row>
    <row r="34" spans="1:5" ht="14.25" customHeight="1" x14ac:dyDescent="0.3">
      <c r="A34" s="7"/>
      <c r="B34" s="120">
        <f xml:space="preserve"> DCF!B51</f>
        <v>5.0000000000000001E-3</v>
      </c>
      <c r="C34" s="121">
        <f xml:space="preserve"> DCF!C51</f>
        <v>0</v>
      </c>
      <c r="D34" s="121">
        <f xml:space="preserve"> DCF!D51</f>
        <v>0</v>
      </c>
      <c r="E34" s="121">
        <f xml:space="preserve"> DCF!E51</f>
        <v>0</v>
      </c>
    </row>
    <row r="35" spans="1:5" ht="14.25" customHeight="1" x14ac:dyDescent="0.3">
      <c r="A35" s="7" t="s">
        <v>297</v>
      </c>
      <c r="B35" s="120">
        <f xml:space="preserve"> DCF!B52</f>
        <v>0.01</v>
      </c>
      <c r="C35" s="121">
        <f xml:space="preserve"> DCF!C52</f>
        <v>0</v>
      </c>
      <c r="D35" s="122">
        <f xml:space="preserve"> DCF!D52</f>
        <v>0</v>
      </c>
      <c r="E35" s="121">
        <f xml:space="preserve"> DCF!E52</f>
        <v>0</v>
      </c>
    </row>
    <row r="36" spans="1:5" ht="14.25" customHeight="1" x14ac:dyDescent="0.3">
      <c r="A36" s="7"/>
      <c r="B36" s="120">
        <f xml:space="preserve"> DCF!B53</f>
        <v>1.4999999999999999E-2</v>
      </c>
      <c r="C36" s="121">
        <f xml:space="preserve"> DCF!C53</f>
        <v>0</v>
      </c>
      <c r="D36" s="121">
        <f xml:space="preserve"> DCF!D53</f>
        <v>0</v>
      </c>
      <c r="E36" s="121">
        <f xml:space="preserve"> DCF!E53</f>
        <v>0</v>
      </c>
    </row>
    <row r="38" spans="1:5" ht="14.25" customHeight="1" x14ac:dyDescent="0.3">
      <c r="A38" s="59"/>
    </row>
    <row r="39" spans="1:5" ht="14.25" customHeight="1" x14ac:dyDescent="0.3">
      <c r="A39" s="59" t="s">
        <v>335</v>
      </c>
    </row>
    <row r="40" spans="1:5" ht="14.25" customHeight="1" x14ac:dyDescent="0.3">
      <c r="A40" s="7" t="s">
        <v>162</v>
      </c>
      <c r="B40" s="7" t="s">
        <v>336</v>
      </c>
    </row>
    <row r="41" spans="1:5" ht="14.25" customHeight="1" x14ac:dyDescent="0.3">
      <c r="A41" s="37" t="s">
        <v>79</v>
      </c>
      <c r="B41" s="35">
        <f>NOA!$H5</f>
        <v>8179986</v>
      </c>
    </row>
    <row r="42" spans="1:5" ht="14.25" customHeight="1" x14ac:dyDescent="0.3">
      <c r="A42" s="37" t="s">
        <v>83</v>
      </c>
      <c r="B42" s="35">
        <f>NOA!$H6</f>
        <v>8000000</v>
      </c>
    </row>
    <row r="43" spans="1:5" ht="14.25" customHeight="1" x14ac:dyDescent="0.3">
      <c r="A43" s="37" t="s">
        <v>84</v>
      </c>
      <c r="B43" s="35">
        <f>NOA!$H7</f>
        <v>10000000</v>
      </c>
    </row>
    <row r="44" spans="1:5" ht="14.25" customHeight="1" x14ac:dyDescent="0.3">
      <c r="A44" s="63" t="s">
        <v>337</v>
      </c>
      <c r="B44" s="64">
        <f t="shared" ref="B44" si="9">IFERROR(SUM(B41:B43),0)</f>
        <v>26179986</v>
      </c>
    </row>
    <row r="45" spans="1:5" ht="14.25" customHeight="1" x14ac:dyDescent="0.3">
      <c r="A45" s="37" t="s">
        <v>105</v>
      </c>
      <c r="B45" s="35">
        <f>IF(IBD!A5 = "Assets", -IBD!$H5, IF(IBD!A5 = "Liabilities", IBD!$H5, ""))</f>
        <v>4024000</v>
      </c>
    </row>
    <row r="46" spans="1:5" ht="14.25" customHeight="1" x14ac:dyDescent="0.3">
      <c r="A46" s="37" t="s">
        <v>108</v>
      </c>
      <c r="B46" s="35">
        <f>IF(IBD!A6 = "Assets", -IBD!$H6, IF(IBD!A6 = "Liabilities", IBD!$H6, ""))</f>
        <v>10000000</v>
      </c>
    </row>
    <row r="47" spans="1:5" ht="14.25" customHeight="1" x14ac:dyDescent="0.3">
      <c r="A47" s="115" t="s">
        <v>338</v>
      </c>
      <c r="B47" s="103">
        <f>IFERROR(SUM(B45:B46),0)</f>
        <v>14024000</v>
      </c>
    </row>
  </sheetData>
  <phoneticPr fontId="1" type="noConversion"/>
  <conditionalFormatting sqref="B6">
    <cfRule type="expression" dxfId="118" priority="119" stopIfTrue="1">
      <formula>$B$4="M USD"</formula>
    </cfRule>
  </conditionalFormatting>
  <conditionalFormatting sqref="C6">
    <cfRule type="expression" dxfId="117" priority="118" stopIfTrue="1">
      <formula>$B$4="M USD"</formula>
    </cfRule>
  </conditionalFormatting>
  <conditionalFormatting sqref="D6">
    <cfRule type="expression" dxfId="116" priority="117" stopIfTrue="1">
      <formula>$B$4="M USD"</formula>
    </cfRule>
  </conditionalFormatting>
  <conditionalFormatting sqref="E6">
    <cfRule type="expression" dxfId="115" priority="116" stopIfTrue="1">
      <formula>$B$4="M USD"</formula>
    </cfRule>
  </conditionalFormatting>
  <conditionalFormatting sqref="F6">
    <cfRule type="expression" dxfId="114" priority="115" stopIfTrue="1">
      <formula>$B$4="M USD"</formula>
    </cfRule>
  </conditionalFormatting>
  <conditionalFormatting sqref="G6">
    <cfRule type="expression" dxfId="113" priority="114" stopIfTrue="1">
      <formula>$B$4="M USD"</formula>
    </cfRule>
  </conditionalFormatting>
  <conditionalFormatting sqref="B8">
    <cfRule type="expression" dxfId="112" priority="113" stopIfTrue="1">
      <formula>$B$4="M USD"</formula>
    </cfRule>
  </conditionalFormatting>
  <conditionalFormatting sqref="C8">
    <cfRule type="expression" dxfId="111" priority="112" stopIfTrue="1">
      <formula>$B$4="M USD"</formula>
    </cfRule>
  </conditionalFormatting>
  <conditionalFormatting sqref="D8">
    <cfRule type="expression" dxfId="110" priority="111" stopIfTrue="1">
      <formula>$B$4="M USD"</formula>
    </cfRule>
  </conditionalFormatting>
  <conditionalFormatting sqref="E8">
    <cfRule type="expression" dxfId="109" priority="110" stopIfTrue="1">
      <formula>$B$4="M USD"</formula>
    </cfRule>
  </conditionalFormatting>
  <conditionalFormatting sqref="F8">
    <cfRule type="expression" dxfId="108" priority="109" stopIfTrue="1">
      <formula>$B$4="M USD"</formula>
    </cfRule>
  </conditionalFormatting>
  <conditionalFormatting sqref="G8">
    <cfRule type="expression" dxfId="107" priority="108" stopIfTrue="1">
      <formula>$B$4="M USD"</formula>
    </cfRule>
  </conditionalFormatting>
  <conditionalFormatting sqref="B10">
    <cfRule type="expression" dxfId="106" priority="107" stopIfTrue="1">
      <formula>$B$4="M USD"</formula>
    </cfRule>
  </conditionalFormatting>
  <conditionalFormatting sqref="C10">
    <cfRule type="expression" dxfId="105" priority="106" stopIfTrue="1">
      <formula>$B$4="M USD"</formula>
    </cfRule>
  </conditionalFormatting>
  <conditionalFormatting sqref="D10">
    <cfRule type="expression" dxfId="104" priority="105" stopIfTrue="1">
      <formula>$B$4="M USD"</formula>
    </cfRule>
  </conditionalFormatting>
  <conditionalFormatting sqref="E10">
    <cfRule type="expression" dxfId="103" priority="104" stopIfTrue="1">
      <formula>$B$4="M USD"</formula>
    </cfRule>
  </conditionalFormatting>
  <conditionalFormatting sqref="F10">
    <cfRule type="expression" dxfId="102" priority="103" stopIfTrue="1">
      <formula>$B$4="M USD"</formula>
    </cfRule>
  </conditionalFormatting>
  <conditionalFormatting sqref="G10">
    <cfRule type="expression" dxfId="101" priority="102" stopIfTrue="1">
      <formula>$B$4="M USD"</formula>
    </cfRule>
  </conditionalFormatting>
  <conditionalFormatting sqref="B12">
    <cfRule type="expression" dxfId="100" priority="101" stopIfTrue="1">
      <formula>$B$4="M USD"</formula>
    </cfRule>
  </conditionalFormatting>
  <conditionalFormatting sqref="C12">
    <cfRule type="expression" dxfId="99" priority="100" stopIfTrue="1">
      <formula>$B$4="M USD"</formula>
    </cfRule>
  </conditionalFormatting>
  <conditionalFormatting sqref="D12">
    <cfRule type="expression" dxfId="98" priority="99" stopIfTrue="1">
      <formula>$B$4="M USD"</formula>
    </cfRule>
  </conditionalFormatting>
  <conditionalFormatting sqref="E12">
    <cfRule type="expression" dxfId="97" priority="98" stopIfTrue="1">
      <formula>$B$4="M USD"</formula>
    </cfRule>
  </conditionalFormatting>
  <conditionalFormatting sqref="F12">
    <cfRule type="expression" dxfId="96" priority="97" stopIfTrue="1">
      <formula>$B$4="M USD"</formula>
    </cfRule>
  </conditionalFormatting>
  <conditionalFormatting sqref="G12">
    <cfRule type="expression" dxfId="95" priority="96" stopIfTrue="1">
      <formula>$B$4="M USD"</formula>
    </cfRule>
  </conditionalFormatting>
  <conditionalFormatting sqref="B14">
    <cfRule type="expression" dxfId="94" priority="95" stopIfTrue="1">
      <formula>$B$4="M USD"</formula>
    </cfRule>
  </conditionalFormatting>
  <conditionalFormatting sqref="C14">
    <cfRule type="expression" dxfId="93" priority="94" stopIfTrue="1">
      <formula>$B$4="M USD"</formula>
    </cfRule>
  </conditionalFormatting>
  <conditionalFormatting sqref="D14">
    <cfRule type="expression" dxfId="92" priority="93" stopIfTrue="1">
      <formula>$B$4="M USD"</formula>
    </cfRule>
  </conditionalFormatting>
  <conditionalFormatting sqref="E14">
    <cfRule type="expression" dxfId="91" priority="92" stopIfTrue="1">
      <formula>$B$4="M USD"</formula>
    </cfRule>
  </conditionalFormatting>
  <conditionalFormatting sqref="F14">
    <cfRule type="expression" dxfId="90" priority="91" stopIfTrue="1">
      <formula>$B$4="M USD"</formula>
    </cfRule>
  </conditionalFormatting>
  <conditionalFormatting sqref="G14">
    <cfRule type="expression" dxfId="89" priority="90" stopIfTrue="1">
      <formula>$B$4="M USD"</formula>
    </cfRule>
  </conditionalFormatting>
  <conditionalFormatting sqref="B16">
    <cfRule type="expression" dxfId="88" priority="89" stopIfTrue="1">
      <formula>$B$4="M USD"</formula>
    </cfRule>
  </conditionalFormatting>
  <conditionalFormatting sqref="C16">
    <cfRule type="expression" dxfId="87" priority="88" stopIfTrue="1">
      <formula>$B$4="M USD"</formula>
    </cfRule>
  </conditionalFormatting>
  <conditionalFormatting sqref="D16">
    <cfRule type="expression" dxfId="86" priority="87" stopIfTrue="1">
      <formula>$B$4="M USD"</formula>
    </cfRule>
  </conditionalFormatting>
  <conditionalFormatting sqref="E16">
    <cfRule type="expression" dxfId="85" priority="86" stopIfTrue="1">
      <formula>$B$4="M USD"</formula>
    </cfRule>
  </conditionalFormatting>
  <conditionalFormatting sqref="F16">
    <cfRule type="expression" dxfId="84" priority="85" stopIfTrue="1">
      <formula>$B$4="M USD"</formula>
    </cfRule>
  </conditionalFormatting>
  <conditionalFormatting sqref="G16">
    <cfRule type="expression" dxfId="83" priority="84" stopIfTrue="1">
      <formula>$B$4="M USD"</formula>
    </cfRule>
  </conditionalFormatting>
  <conditionalFormatting sqref="B17">
    <cfRule type="expression" dxfId="82" priority="83" stopIfTrue="1">
      <formula>$B$4="M USD"</formula>
    </cfRule>
  </conditionalFormatting>
  <conditionalFormatting sqref="C17">
    <cfRule type="expression" dxfId="81" priority="82" stopIfTrue="1">
      <formula>$B$4="M USD"</formula>
    </cfRule>
  </conditionalFormatting>
  <conditionalFormatting sqref="D17">
    <cfRule type="expression" dxfId="80" priority="81" stopIfTrue="1">
      <formula>$B$4="M USD"</formula>
    </cfRule>
  </conditionalFormatting>
  <conditionalFormatting sqref="E17">
    <cfRule type="expression" dxfId="79" priority="80" stopIfTrue="1">
      <formula>$B$4="M USD"</formula>
    </cfRule>
  </conditionalFormatting>
  <conditionalFormatting sqref="F17">
    <cfRule type="expression" dxfId="78" priority="79" stopIfTrue="1">
      <formula>$B$4="M USD"</formula>
    </cfRule>
  </conditionalFormatting>
  <conditionalFormatting sqref="G17">
    <cfRule type="expression" dxfId="77" priority="78" stopIfTrue="1">
      <formula>$B$4="M USD"</formula>
    </cfRule>
  </conditionalFormatting>
  <conditionalFormatting sqref="B18">
    <cfRule type="expression" dxfId="76" priority="77" stopIfTrue="1">
      <formula>$B$4="M USD"</formula>
    </cfRule>
  </conditionalFormatting>
  <conditionalFormatting sqref="C18">
    <cfRule type="expression" dxfId="75" priority="76" stopIfTrue="1">
      <formula>$B$4="M USD"</formula>
    </cfRule>
  </conditionalFormatting>
  <conditionalFormatting sqref="D18">
    <cfRule type="expression" dxfId="74" priority="75" stopIfTrue="1">
      <formula>$B$4="M USD"</formula>
    </cfRule>
  </conditionalFormatting>
  <conditionalFormatting sqref="E18">
    <cfRule type="expression" dxfId="73" priority="74" stopIfTrue="1">
      <formula>$B$4="M USD"</formula>
    </cfRule>
  </conditionalFormatting>
  <conditionalFormatting sqref="F18">
    <cfRule type="expression" dxfId="72" priority="73" stopIfTrue="1">
      <formula>$B$4="M USD"</formula>
    </cfRule>
  </conditionalFormatting>
  <conditionalFormatting sqref="G18">
    <cfRule type="expression" dxfId="71" priority="72" stopIfTrue="1">
      <formula>$B$4="M USD"</formula>
    </cfRule>
  </conditionalFormatting>
  <conditionalFormatting sqref="B19">
    <cfRule type="expression" dxfId="70" priority="71" stopIfTrue="1">
      <formula>$B$4="M USD"</formula>
    </cfRule>
  </conditionalFormatting>
  <conditionalFormatting sqref="C19">
    <cfRule type="expression" dxfId="69" priority="70" stopIfTrue="1">
      <formula>$B$4="M USD"</formula>
    </cfRule>
  </conditionalFormatting>
  <conditionalFormatting sqref="D19">
    <cfRule type="expression" dxfId="68" priority="69" stopIfTrue="1">
      <formula>$B$4="M USD"</formula>
    </cfRule>
  </conditionalFormatting>
  <conditionalFormatting sqref="E19">
    <cfRule type="expression" dxfId="67" priority="68" stopIfTrue="1">
      <formula>$B$4="M USD"</formula>
    </cfRule>
  </conditionalFormatting>
  <conditionalFormatting sqref="F19">
    <cfRule type="expression" dxfId="66" priority="67" stopIfTrue="1">
      <formula>$B$4="M USD"</formula>
    </cfRule>
  </conditionalFormatting>
  <conditionalFormatting sqref="G19">
    <cfRule type="expression" dxfId="65" priority="66" stopIfTrue="1">
      <formula>$B$4="M USD"</formula>
    </cfRule>
  </conditionalFormatting>
  <conditionalFormatting sqref="B20">
    <cfRule type="expression" dxfId="64" priority="65" stopIfTrue="1">
      <formula>$B$4="M USD"</formula>
    </cfRule>
  </conditionalFormatting>
  <conditionalFormatting sqref="C20">
    <cfRule type="expression" dxfId="63" priority="64" stopIfTrue="1">
      <formula>$B$4="M USD"</formula>
    </cfRule>
  </conditionalFormatting>
  <conditionalFormatting sqref="D20">
    <cfRule type="expression" dxfId="62" priority="63" stopIfTrue="1">
      <formula>$B$4="M USD"</formula>
    </cfRule>
  </conditionalFormatting>
  <conditionalFormatting sqref="E20">
    <cfRule type="expression" dxfId="61" priority="62" stopIfTrue="1">
      <formula>$B$4="M USD"</formula>
    </cfRule>
  </conditionalFormatting>
  <conditionalFormatting sqref="F20">
    <cfRule type="expression" dxfId="60" priority="61" stopIfTrue="1">
      <formula>$B$4="M USD"</formula>
    </cfRule>
  </conditionalFormatting>
  <conditionalFormatting sqref="G20">
    <cfRule type="expression" dxfId="59" priority="60" stopIfTrue="1">
      <formula>$B$4="M USD"</formula>
    </cfRule>
  </conditionalFormatting>
  <conditionalFormatting sqref="B21">
    <cfRule type="expression" dxfId="58" priority="59" stopIfTrue="1">
      <formula>$B$4="M USD"</formula>
    </cfRule>
  </conditionalFormatting>
  <conditionalFormatting sqref="C21">
    <cfRule type="expression" dxfId="57" priority="58" stopIfTrue="1">
      <formula>$B$4="M USD"</formula>
    </cfRule>
  </conditionalFormatting>
  <conditionalFormatting sqref="D21">
    <cfRule type="expression" dxfId="56" priority="57" stopIfTrue="1">
      <formula>$B$4="M USD"</formula>
    </cfRule>
  </conditionalFormatting>
  <conditionalFormatting sqref="E21">
    <cfRule type="expression" dxfId="55" priority="56" stopIfTrue="1">
      <formula>$B$4="M USD"</formula>
    </cfRule>
  </conditionalFormatting>
  <conditionalFormatting sqref="F21">
    <cfRule type="expression" dxfId="54" priority="55" stopIfTrue="1">
      <formula>$B$4="M USD"</formula>
    </cfRule>
  </conditionalFormatting>
  <conditionalFormatting sqref="G21">
    <cfRule type="expression" dxfId="53" priority="54" stopIfTrue="1">
      <formula>$B$4="M USD"</formula>
    </cfRule>
  </conditionalFormatting>
  <conditionalFormatting sqref="B23">
    <cfRule type="expression" dxfId="52" priority="53" stopIfTrue="1">
      <formula>$B$4="M USD"</formula>
    </cfRule>
  </conditionalFormatting>
  <conditionalFormatting sqref="C23">
    <cfRule type="expression" dxfId="51" priority="52" stopIfTrue="1">
      <formula>$B$4="M USD"</formula>
    </cfRule>
  </conditionalFormatting>
  <conditionalFormatting sqref="D23">
    <cfRule type="expression" dxfId="50" priority="51" stopIfTrue="1">
      <formula>$B$4="M USD"</formula>
    </cfRule>
  </conditionalFormatting>
  <conditionalFormatting sqref="E23">
    <cfRule type="expression" dxfId="49" priority="50" stopIfTrue="1">
      <formula>$B$4="M USD"</formula>
    </cfRule>
  </conditionalFormatting>
  <conditionalFormatting sqref="F23">
    <cfRule type="expression" dxfId="48" priority="49" stopIfTrue="1">
      <formula>$B$4="M USD"</formula>
    </cfRule>
  </conditionalFormatting>
  <conditionalFormatting sqref="G23">
    <cfRule type="expression" dxfId="47" priority="48" stopIfTrue="1">
      <formula>$B$4="M USD"</formula>
    </cfRule>
  </conditionalFormatting>
  <conditionalFormatting sqref="B24">
    <cfRule type="expression" dxfId="46" priority="47" stopIfTrue="1">
      <formula>$B$4="M USD"</formula>
    </cfRule>
  </conditionalFormatting>
  <conditionalFormatting sqref="C24">
    <cfRule type="expression" dxfId="45" priority="46" stopIfTrue="1">
      <formula>$B$4="M USD"</formula>
    </cfRule>
  </conditionalFormatting>
  <conditionalFormatting sqref="D24">
    <cfRule type="expression" dxfId="44" priority="45" stopIfTrue="1">
      <formula>$B$4="M USD"</formula>
    </cfRule>
  </conditionalFormatting>
  <conditionalFormatting sqref="E24">
    <cfRule type="expression" dxfId="43" priority="44" stopIfTrue="1">
      <formula>$B$4="M USD"</formula>
    </cfRule>
  </conditionalFormatting>
  <conditionalFormatting sqref="F24">
    <cfRule type="expression" dxfId="42" priority="43" stopIfTrue="1">
      <formula>$B$4="M USD"</formula>
    </cfRule>
  </conditionalFormatting>
  <conditionalFormatting sqref="G24">
    <cfRule type="expression" dxfId="41" priority="42" stopIfTrue="1">
      <formula>$B$4="M USD"</formula>
    </cfRule>
  </conditionalFormatting>
  <conditionalFormatting sqref="B25">
    <cfRule type="expression" dxfId="40" priority="41" stopIfTrue="1">
      <formula>$B$4="M USD"</formula>
    </cfRule>
  </conditionalFormatting>
  <conditionalFormatting sqref="C25">
    <cfRule type="expression" dxfId="39" priority="40" stopIfTrue="1">
      <formula>$B$4="M USD"</formula>
    </cfRule>
  </conditionalFormatting>
  <conditionalFormatting sqref="D25">
    <cfRule type="expression" dxfId="38" priority="39" stopIfTrue="1">
      <formula>$B$4="M USD"</formula>
    </cfRule>
  </conditionalFormatting>
  <conditionalFormatting sqref="E25">
    <cfRule type="expression" dxfId="37" priority="38" stopIfTrue="1">
      <formula>$B$4="M USD"</formula>
    </cfRule>
  </conditionalFormatting>
  <conditionalFormatting sqref="F25">
    <cfRule type="expression" dxfId="36" priority="37" stopIfTrue="1">
      <formula>$B$4="M USD"</formula>
    </cfRule>
  </conditionalFormatting>
  <conditionalFormatting sqref="G25">
    <cfRule type="expression" dxfId="35" priority="36" stopIfTrue="1">
      <formula>$B$4="M USD"</formula>
    </cfRule>
  </conditionalFormatting>
  <conditionalFormatting sqref="B26">
    <cfRule type="expression" dxfId="34" priority="35" stopIfTrue="1">
      <formula>$B$4="M USD"</formula>
    </cfRule>
  </conditionalFormatting>
  <conditionalFormatting sqref="C26">
    <cfRule type="expression" dxfId="33" priority="34" stopIfTrue="1">
      <formula>$B$4="M USD"</formula>
    </cfRule>
  </conditionalFormatting>
  <conditionalFormatting sqref="D26">
    <cfRule type="expression" dxfId="32" priority="33" stopIfTrue="1">
      <formula>$B$4="M USD"</formula>
    </cfRule>
  </conditionalFormatting>
  <conditionalFormatting sqref="E26">
    <cfRule type="expression" dxfId="31" priority="32" stopIfTrue="1">
      <formula>$B$4="M USD"</formula>
    </cfRule>
  </conditionalFormatting>
  <conditionalFormatting sqref="F26">
    <cfRule type="expression" dxfId="30" priority="31" stopIfTrue="1">
      <formula>$B$4="M USD"</formula>
    </cfRule>
  </conditionalFormatting>
  <conditionalFormatting sqref="G26">
    <cfRule type="expression" dxfId="29" priority="30" stopIfTrue="1">
      <formula>$B$4="M USD"</formula>
    </cfRule>
  </conditionalFormatting>
  <conditionalFormatting sqref="B27">
    <cfRule type="expression" dxfId="28" priority="29" stopIfTrue="1">
      <formula>$B$4="M USD"</formula>
    </cfRule>
  </conditionalFormatting>
  <conditionalFormatting sqref="C27">
    <cfRule type="expression" dxfId="27" priority="28" stopIfTrue="1">
      <formula>$B$4="M USD"</formula>
    </cfRule>
  </conditionalFormatting>
  <conditionalFormatting sqref="D27">
    <cfRule type="expression" dxfId="26" priority="27" stopIfTrue="1">
      <formula>$B$4="M USD"</formula>
    </cfRule>
  </conditionalFormatting>
  <conditionalFormatting sqref="E27">
    <cfRule type="expression" dxfId="25" priority="26" stopIfTrue="1">
      <formula>$B$4="M USD"</formula>
    </cfRule>
  </conditionalFormatting>
  <conditionalFormatting sqref="F27">
    <cfRule type="expression" dxfId="24" priority="25" stopIfTrue="1">
      <formula>$B$4="M USD"</formula>
    </cfRule>
  </conditionalFormatting>
  <conditionalFormatting sqref="G27">
    <cfRule type="expression" dxfId="23" priority="24" stopIfTrue="1">
      <formula>$B$4="M USD"</formula>
    </cfRule>
  </conditionalFormatting>
  <conditionalFormatting sqref="B28">
    <cfRule type="expression" dxfId="22" priority="23" stopIfTrue="1">
      <formula>$B$4="M USD"</formula>
    </cfRule>
  </conditionalFormatting>
  <conditionalFormatting sqref="C28">
    <cfRule type="expression" dxfId="21" priority="22" stopIfTrue="1">
      <formula>$B$4="M USD"</formula>
    </cfRule>
  </conditionalFormatting>
  <conditionalFormatting sqref="D28">
    <cfRule type="expression" dxfId="20" priority="21" stopIfTrue="1">
      <formula>$B$4="M USD"</formula>
    </cfRule>
  </conditionalFormatting>
  <conditionalFormatting sqref="E28">
    <cfRule type="expression" dxfId="19" priority="20" stopIfTrue="1">
      <formula>$B$4="M USD"</formula>
    </cfRule>
  </conditionalFormatting>
  <conditionalFormatting sqref="F28">
    <cfRule type="expression" dxfId="18" priority="19" stopIfTrue="1">
      <formula>$B$4="M USD"</formula>
    </cfRule>
  </conditionalFormatting>
  <conditionalFormatting sqref="G28">
    <cfRule type="expression" dxfId="17" priority="18" stopIfTrue="1">
      <formula>$B$4="M USD"</formula>
    </cfRule>
  </conditionalFormatting>
  <conditionalFormatting sqref="B33">
    <cfRule type="expression" dxfId="16" priority="17" stopIfTrue="1">
      <formula>$B$4="M USD"</formula>
    </cfRule>
  </conditionalFormatting>
  <conditionalFormatting sqref="C34">
    <cfRule type="expression" dxfId="15" priority="16" stopIfTrue="1">
      <formula>$B$4="M USD"</formula>
    </cfRule>
  </conditionalFormatting>
  <conditionalFormatting sqref="D34">
    <cfRule type="expression" dxfId="14" priority="15" stopIfTrue="1">
      <formula>$B$4="M USD"</formula>
    </cfRule>
  </conditionalFormatting>
  <conditionalFormatting sqref="E34">
    <cfRule type="expression" dxfId="13" priority="14" stopIfTrue="1">
      <formula>$B$4="M USD"</formula>
    </cfRule>
  </conditionalFormatting>
  <conditionalFormatting sqref="C35">
    <cfRule type="expression" dxfId="12" priority="13" stopIfTrue="1">
      <formula>$B$4="M USD"</formula>
    </cfRule>
  </conditionalFormatting>
  <conditionalFormatting sqref="D35">
    <cfRule type="expression" dxfId="11" priority="12" stopIfTrue="1">
      <formula>$B$4="M USD"</formula>
    </cfRule>
  </conditionalFormatting>
  <conditionalFormatting sqref="E35">
    <cfRule type="expression" dxfId="10" priority="11" stopIfTrue="1">
      <formula>$B$4="M USD"</formula>
    </cfRule>
  </conditionalFormatting>
  <conditionalFormatting sqref="C36">
    <cfRule type="expression" dxfId="9" priority="10" stopIfTrue="1">
      <formula>$B$4="M USD"</formula>
    </cfRule>
  </conditionalFormatting>
  <conditionalFormatting sqref="D36">
    <cfRule type="expression" dxfId="8" priority="9" stopIfTrue="1">
      <formula>$B$4="M USD"</formula>
    </cfRule>
  </conditionalFormatting>
  <conditionalFormatting sqref="E36">
    <cfRule type="expression" dxfId="7" priority="8" stopIfTrue="1">
      <formula>$B$4="M USD"</formula>
    </cfRule>
  </conditionalFormatting>
  <conditionalFormatting sqref="B41">
    <cfRule type="expression" dxfId="6" priority="7" stopIfTrue="1">
      <formula>$B$4="M USD"</formula>
    </cfRule>
  </conditionalFormatting>
  <conditionalFormatting sqref="B42">
    <cfRule type="expression" dxfId="5" priority="6" stopIfTrue="1">
      <formula>$B$4="M USD"</formula>
    </cfRule>
  </conditionalFormatting>
  <conditionalFormatting sqref="B43">
    <cfRule type="expression" dxfId="4" priority="5" stopIfTrue="1">
      <formula>$B$4="M USD"</formula>
    </cfRule>
  </conditionalFormatting>
  <conditionalFormatting sqref="B44">
    <cfRule type="expression" dxfId="3" priority="4" stopIfTrue="1">
      <formula>$B$4="M USD"</formula>
    </cfRule>
  </conditionalFormatting>
  <conditionalFormatting sqref="B45">
    <cfRule type="expression" dxfId="2" priority="3" stopIfTrue="1">
      <formula>$B$4="M USD"</formula>
    </cfRule>
  </conditionalFormatting>
  <conditionalFormatting sqref="B46">
    <cfRule type="expression" dxfId="1" priority="2" stopIfTrue="1">
      <formula>$B$4="M USD"</formula>
    </cfRule>
  </conditionalFormatting>
  <conditionalFormatting sqref="B47">
    <cfRule type="expression" dxfId="0" priority="1" stopIfTrue="1">
      <formula>$B$4="M USD"</formula>
    </cfRule>
  </conditionalFormatting>
  <dataValidations count="1">
    <dataValidation type="list" allowBlank="1" showInputMessage="1" showErrorMessage="1" sqref="B4" xr:uid="{90226A3D-0803-433F-A519-9852CF0B1CD0}">
      <formula1>"USD, M USD"</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워크시트</vt:lpstr>
      </vt:variant>
      <vt:variant>
        <vt:i4>27</vt:i4>
      </vt:variant>
    </vt:vector>
  </HeadingPairs>
  <TitlesOfParts>
    <vt:vector size="27" baseType="lpstr">
      <vt:lpstr>BI</vt:lpstr>
      <vt:lpstr>WACC</vt:lpstr>
      <vt:lpstr>PL</vt:lpstr>
      <vt:lpstr>BS</vt:lpstr>
      <vt:lpstr>Data</vt:lpstr>
      <vt:lpstr>PL_A</vt:lpstr>
      <vt:lpstr>BS_A</vt:lpstr>
      <vt:lpstr>PL_F</vt:lpstr>
      <vt:lpstr>BS_F</vt:lpstr>
      <vt:lpstr>DCF &gt;&gt;&gt;</vt:lpstr>
      <vt:lpstr>Revenue</vt:lpstr>
      <vt:lpstr>COGS</vt:lpstr>
      <vt:lpstr>SGA</vt:lpstr>
      <vt:lpstr>NO</vt:lpstr>
      <vt:lpstr>Est_PL</vt:lpstr>
      <vt:lpstr>Report_Est_PL</vt:lpstr>
      <vt:lpstr>TAX</vt:lpstr>
      <vt:lpstr>NOA</vt:lpstr>
      <vt:lpstr>WC</vt:lpstr>
      <vt:lpstr>OAL</vt:lpstr>
      <vt:lpstr>FA</vt:lpstr>
      <vt:lpstr>IBD</vt:lpstr>
      <vt:lpstr>EQU</vt:lpstr>
      <vt:lpstr>Est_BS</vt:lpstr>
      <vt:lpstr>Report_Est_BS</vt:lpstr>
      <vt:lpstr>DCF</vt:lpstr>
      <vt:lpstr>Report_DCF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Jinyu Choi</dc:creator>
  <cp:lastModifiedBy>최 진유</cp:lastModifiedBy>
  <cp:lastPrinted>2025-07-02T03:56:25Z</cp:lastPrinted>
  <dcterms:created xsi:type="dcterms:W3CDTF">2023-05-11T14:55:16Z</dcterms:created>
  <dcterms:modified xsi:type="dcterms:W3CDTF">2025-08-06T02:48:44Z</dcterms:modified>
</cp:coreProperties>
</file>